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筑紫野市様式" sheetId="75" r:id="rId6"/>
    <sheet name="数式用" sheetId="16" state="hidden" r:id="rId7"/>
  </sheets>
  <externalReferences>
    <externalReference r:id="rId8"/>
    <externalReference r:id="rId9"/>
    <externalReference r:id="rId10"/>
    <externalReference r:id="rId11"/>
  </externalReferences>
  <definedNames>
    <definedName name="_xlnm._FilterDatabase" localSheetId="6" hidden="1">数式用!#REF!</definedName>
    <definedName name="_xlnm._FilterDatabase" localSheetId="3" hidden="1">'別紙様式2-2 個表_処遇'!$L$11:$AH$111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6">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5">#REF!</definedName>
    <definedName name="www" localSheetId="4">#REF!</definedName>
    <definedName name="www">#REF!</definedName>
    <definedName name="サービス" localSheetId="5">#REF!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 localSheetId="5">[3]別表加算率一覧!$A$5:$A$28</definedName>
    <definedName name="サービス名">数式用!$A$5:$A$28</definedName>
    <definedName name="一覧">[4]加算率一覧!$A$4:$A$25</definedName>
    <definedName name="種類">[2]サービス種類一覧!$A$4:$A$20</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7" i="73" l="1"/>
  <c r="F23" i="75" l="1"/>
  <c r="E27" i="75"/>
  <c r="D27" i="75"/>
  <c r="E23" i="75"/>
  <c r="G23" i="75"/>
  <c r="H23" i="75"/>
  <c r="D23" i="75"/>
  <c r="C23" i="75" l="1"/>
  <c r="P14" i="9"/>
  <c r="AB29" i="70" l="1"/>
  <c r="AB31" i="70"/>
  <c r="T15" i="70"/>
  <c r="E25" i="75"/>
  <c r="H21" i="75"/>
  <c r="H22" i="75" s="1"/>
  <c r="G21" i="75"/>
  <c r="G22" i="75" s="1"/>
  <c r="F21" i="75"/>
  <c r="F22" i="75" s="1"/>
  <c r="D21" i="75"/>
  <c r="D22" i="75" s="1"/>
  <c r="C27" i="75"/>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D25" i="75" s="1"/>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K15" i="70"/>
  <c r="G12" i="70"/>
  <c r="G11" i="70"/>
  <c r="G9" i="70"/>
  <c r="G8" i="70"/>
  <c r="H10" i="70"/>
  <c r="B13" i="9"/>
  <c r="C13" i="9"/>
  <c r="D13" i="9"/>
  <c r="E13" i="9"/>
  <c r="F13" i="9"/>
  <c r="G13" i="9"/>
  <c r="H13" i="9"/>
  <c r="I13" i="9"/>
  <c r="J13" i="9"/>
  <c r="K13" i="9"/>
  <c r="L13" i="9"/>
  <c r="O13" i="9"/>
  <c r="P13" i="9"/>
  <c r="R13" i="9"/>
  <c r="B14" i="9"/>
  <c r="C14" i="9"/>
  <c r="D14" i="9"/>
  <c r="E14" i="9"/>
  <c r="F14" i="9"/>
  <c r="G14" i="9"/>
  <c r="H14" i="9"/>
  <c r="I14" i="9"/>
  <c r="J14" i="9"/>
  <c r="K14" i="9"/>
  <c r="L14" i="9"/>
  <c r="O14" i="9"/>
  <c r="R14" i="9"/>
  <c r="B15" i="9"/>
  <c r="C15" i="9"/>
  <c r="D15" i="9"/>
  <c r="E15" i="9"/>
  <c r="F15" i="9"/>
  <c r="G15" i="9"/>
  <c r="H15" i="9"/>
  <c r="I15" i="9"/>
  <c r="J15" i="9"/>
  <c r="K15" i="9"/>
  <c r="L15" i="9"/>
  <c r="O15" i="9"/>
  <c r="P15" i="9"/>
  <c r="Q15" i="9"/>
  <c r="R15" i="9"/>
  <c r="B16" i="9"/>
  <c r="C16" i="9"/>
  <c r="D16" i="9"/>
  <c r="E16" i="9"/>
  <c r="F16" i="9"/>
  <c r="G16" i="9"/>
  <c r="H16" i="9"/>
  <c r="I16" i="9"/>
  <c r="J16" i="9"/>
  <c r="K16" i="9"/>
  <c r="L16" i="9"/>
  <c r="E21" i="75" s="1"/>
  <c r="O16" i="9"/>
  <c r="P16" i="9"/>
  <c r="Q16" i="9"/>
  <c r="R16" i="9"/>
  <c r="P12" i="9"/>
  <c r="R12" i="9"/>
  <c r="O12" i="9"/>
  <c r="C12" i="9"/>
  <c r="D12" i="9"/>
  <c r="E12" i="9"/>
  <c r="F12" i="9"/>
  <c r="G12" i="9"/>
  <c r="H12" i="9"/>
  <c r="I12" i="9"/>
  <c r="J12" i="9"/>
  <c r="K12" i="9"/>
  <c r="L12" i="9"/>
  <c r="B12" i="9"/>
  <c r="D26" i="75" l="1"/>
  <c r="C25" i="75"/>
  <c r="E22" i="75"/>
  <c r="C22" i="75" s="1"/>
  <c r="C21" i="75"/>
  <c r="U13" i="72"/>
  <c r="AI13" i="72" s="1"/>
  <c r="U14" i="72"/>
  <c r="AI14" i="72" s="1"/>
  <c r="U15" i="72"/>
  <c r="AI15" i="72" s="1"/>
  <c r="U16" i="72"/>
  <c r="AI16" i="72" s="1"/>
  <c r="U12" i="72"/>
  <c r="AI12" i="72" s="1"/>
  <c r="C12" i="75"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C14" i="75" s="1"/>
  <c r="C13" i="75" s="1"/>
  <c r="AB49" i="70" l="1"/>
  <c r="AN70" i="70" l="1"/>
  <c r="AP70" i="70"/>
  <c r="AN66" i="70"/>
  <c r="AO67" i="70"/>
  <c r="AN63" i="70"/>
  <c r="S62" i="70" s="1"/>
  <c r="T63" i="70" s="1"/>
  <c r="N63" i="70" s="1"/>
  <c r="AO66" i="70"/>
  <c r="AN64" i="70"/>
  <c r="AQ64" i="70" s="1"/>
  <c r="AP69" i="70"/>
  <c r="AN69" i="70"/>
  <c r="AO69" i="70"/>
  <c r="AN67" i="70"/>
  <c r="AO70"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s="1"/>
  <c r="O5" i="9" l="1"/>
  <c r="C9" i="75"/>
  <c r="E26" i="75" s="1"/>
  <c r="C26" i="75"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28" i="70" l="1"/>
  <c r="AL29" i="70" s="1"/>
  <c r="C11" i="75"/>
  <c r="C10" i="75" s="1"/>
  <c r="D49" i="70"/>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<sst xmlns="http://schemas.openxmlformats.org/spreadsheetml/2006/main" count="2232" uniqueCount="514">
  <si>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</si>
  <si>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</si>
  <si>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</si>
  <si>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</si>
  <si>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</si>
  <si>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</si>
  <si>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</si>
  <si>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</si>
  <si>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</si>
  <si>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</si>
  <si>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</si>
  <si>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</si>
  <si>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</si>
  <si>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</si>
  <si>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</si>
  <si>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</si>
  <si>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</si>
  <si>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</si>
  <si>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</si>
  <si>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</si>
  <si>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</si>
  <si>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</si>
  <si>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</si>
  <si>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</si>
  <si>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</si>
  <si>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</si>
  <si>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</si>
  <si>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</si>
  <si>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</si>
  <si>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</si>
  <si>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</si>
  <si>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</si>
  <si>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</si>
  <si>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</si>
  <si>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</si>
  <si>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</si>
  <si>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</si>
  <si>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</si>
  <si>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</si>
  <si>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</si>
  <si>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</si>
  <si>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</si>
  <si>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</si>
  <si>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</si>
  <si>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</si>
  <si>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</si>
  <si>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</si>
  <si>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</si>
  <si>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</si>
  <si>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</si>
  <si>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</si>
  <si>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</si>
  <si>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</si>
  <si>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</si>
  <si>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</si>
  <si>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</si>
  <si>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</si>
  <si>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</si>
  <si>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</si>
  <si>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</si>
  <si>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</si>
  <si>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</si>
  <si>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</si>
  <si>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</si>
  <si>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</si>
  <si>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</si>
  <si>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</si>
  <si>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</si>
  <si>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</si>
  <si>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</si>
  <si>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</si>
  <si>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</si>
  <si>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</si>
  <si>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</si>
  <si>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</si>
  <si>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</si>
  <si>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</si>
  <si>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</si>
  <si>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</si>
  <si>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</si>
  <si>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</si>
  <si>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</si>
  <si>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</si>
  <si>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</si>
  <si>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</si>
  <si>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</si>
  <si>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</si>
  <si>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</si>
  <si>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</si>
  <si>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</si>
  <si>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</si>
  <si>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</si>
  <si>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</si>
  <si>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</si>
  <si>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</si>
  <si>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</si>
  <si>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</si>
  <si>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</si>
  <si>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</si>
  <si>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</si>
  <si>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</si>
  <si>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</si>
  <si>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</si>
  <si>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</si>
  <si>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</si>
  <si>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</si>
  <si>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</si>
  <si>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</si>
  <si>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</si>
  <si>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</si>
  <si>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</si>
  <si>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</si>
  <si>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</si>
  <si>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</si>
  <si>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</si>
  <si>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</si>
  <si>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</si>
  <si>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</si>
  <si>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</si>
  <si>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</si>
  <si>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</si>
  <si>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</si>
  <si>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</si>
  <si>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</si>
  <si>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</si>
  <si>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</si>
  <si>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</si>
  <si>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</si>
  <si>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</si>
  <si>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</si>
  <si>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</si>
  <si>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</si>
  <si>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</si>
  <si>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</si>
  <si>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</si>
  <si>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</si>
  <si>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</si>
  <si>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</si>
  <si>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</si>
  <si>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</si>
  <si>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</si>
  <si>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</si>
  <si>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</si>
  <si>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</si>
  <si>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</si>
  <si>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</si>
  <si>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</si>
  <si>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</si>
  <si>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</si>
  <si>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</si>
  <si>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</si>
  <si>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</si>
  <si>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</si>
  <si>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</si>
  <si>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</si>
  <si>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</si>
  <si>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</si>
  <si>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代表取締役</t>
    <rPh sb="0" eb="2">
      <t>ダイヒョウ</t>
    </rPh>
    <rPh sb="2" eb="5">
      <t>トリシマリヤク</t>
    </rPh>
    <phoneticPr fontId="8"/>
  </si>
  <si>
    <t>通所介護</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</si>
  <si>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</si>
  <si>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</si>
  <si>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</si>
  <si>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</si>
  <si>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</si>
  <si>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</si>
  <si>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</si>
  <si>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</si>
  <si>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</si>
  <si>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</si>
  <si>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</si>
  <si>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</si>
  <si>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</si>
  <si>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</si>
  <si>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</si>
  <si>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</si>
  <si>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</si>
  <si>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</si>
  <si>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</si>
  <si>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</si>
  <si>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</si>
  <si>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</si>
  <si>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</si>
  <si>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</si>
  <si>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</si>
  <si>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</si>
  <si>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</si>
  <si>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</si>
  <si>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</si>
  <si>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</si>
  <si>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</si>
  <si>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</si>
  <si>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</si>
  <si>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</si>
  <si>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</si>
  <si>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</si>
  <si>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</si>
  <si>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</si>
  <si>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</si>
  <si>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</si>
  <si>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</si>
  <si>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</si>
  <si>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</si>
  <si>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</si>
  <si>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</si>
  <si>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</si>
  <si>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</si>
  <si>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</si>
  <si>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</si>
  <si>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</si>
  <si>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</si>
  <si>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</si>
  <si>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</si>
  <si>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</si>
  <si>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</si>
  <si>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</si>
  <si>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</si>
  <si>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</si>
  <si>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</si>
  <si>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</si>
  <si>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</si>
  <si>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</si>
  <si>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</si>
  <si>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</si>
  <si>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</si>
  <si>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</si>
  <si>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</si>
  <si>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</si>
  <si>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</si>
  <si>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</si>
  <si>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</si>
  <si>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</si>
  <si>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</si>
  <si>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</si>
  <si>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</si>
  <si>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</si>
  <si>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</si>
  <si>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</si>
  <si>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</si>
  <si>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</si>
  <si>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</si>
  <si>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</si>
  <si>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</si>
  <si>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</si>
  <si>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</si>
  <si>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</si>
  <si>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</si>
  <si>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</si>
  <si>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</si>
  <si>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</si>
  <si>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</si>
  <si>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</si>
  <si>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</si>
  <si>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</si>
  <si>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</si>
  <si>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</si>
  <si>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</si>
  <si>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</si>
  <si>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</si>
  <si>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</si>
  <si>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</si>
  <si>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</si>
  <si>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</si>
  <si>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</si>
  <si>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</si>
  <si>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</si>
  <si>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</si>
  <si>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</si>
  <si>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</si>
  <si>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</si>
  <si>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</si>
  <si>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</si>
  <si>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</si>
  <si>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</si>
  <si>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</si>
  <si>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</si>
  <si>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</si>
  <si>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</si>
  <si>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</si>
  <si>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</si>
  <si>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</si>
  <si>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</si>
  <si>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</si>
  <si>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</si>
  <si>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</si>
  <si>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</si>
  <si>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</si>
  <si>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</si>
  <si>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</si>
  <si>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</si>
  <si>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</si>
  <si>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</si>
  <si>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</si>
  <si>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</si>
  <si>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</si>
  <si>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</si>
  <si>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</si>
  <si>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</si>
  <si>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</si>
  <si>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</si>
  <si>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</si>
  <si>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</si>
  <si>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</si>
  <si>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</si>
  <si>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</si>
  <si>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</si>
  <si>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</si>
  <si>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</si>
  <si>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</si>
  <si>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</si>
  <si>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</si>
  <si>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</si>
  <si>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</si>
  <si>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</si>
  <si>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</si>
  <si>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</si>
  <si>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</si>
  <si>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</si>
  <si>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</si>
  <si>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</si>
  <si>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</si>
  <si>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</si>
  <si>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</si>
  <si>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</si>
  <si>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</si>
  <si>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</si>
  <si>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</si>
  <si>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</si>
  <si>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</si>
  <si>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</si>
  <si>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</si>
  <si>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</si>
  <si>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</si>
  <si>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</si>
  <si>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</si>
  <si>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</si>
  <si>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</si>
  <si>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</si>
  <si>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</si>
  <si>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</si>
  <si>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</si>
  <si>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</si>
  <si>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</si>
  <si>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</si>
  <si>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</si>
  <si>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</si>
  <si>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</si>
  <si>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</si>
  <si>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</si>
  <si>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</si>
  <si>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</si>
  <si>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</si>
  <si>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</si>
  <si>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</si>
  <si>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</si>
  <si>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</si>
  <si>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</si>
  <si>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</si>
  <si>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</si>
  <si>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</si>
  <si>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</si>
  <si>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</si>
  <si>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</si>
  <si>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</si>
  <si>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</si>
  <si>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</si>
  <si>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</si>
  <si>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</si>
  <si>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</si>
  <si>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</si>
  <si>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</si>
  <si>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</si>
  <si>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</si>
  <si>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</si>
  <si>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</si>
  <si>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</si>
  <si>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</si>
  <si>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</si>
  <si>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</si>
  <si>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</si>
  <si>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</si>
  <si>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</si>
  <si>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</si>
  <si>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</si>
  <si>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</si>
  <si>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</si>
  <si>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</si>
  <si>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</si>
  <si>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</si>
  <si>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</si>
  <si>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</si>
  <si>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</si>
  <si>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</si>
  <si>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</si>
  <si>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</si>
  <si>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</si>
  <si>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</si>
  <si>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</si>
  <si>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</si>
  <si>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</si>
  <si>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</si>
  <si>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</si>
  <si>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</si>
  <si>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</si>
  <si>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</si>
  <si>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</si>
  <si>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</si>
  <si>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</si>
  <si>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</si>
  <si>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</si>
  <si>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</si>
  <si>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</si>
  <si>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</si>
  <si>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</si>
  <si>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</si>
  <si>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</si>
  <si>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</si>
  <si>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</si>
  <si>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</si>
  <si>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</si>
  <si>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</si>
  <si>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</si>
  <si>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</si>
  <si>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</si>
  <si>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</si>
  <si>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</si>
  <si>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</si>
  <si>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</si>
  <si>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</si>
  <si>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</si>
  <si>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</si>
  <si>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</si>
  <si>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</si>
  <si>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</si>
  <si>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</si>
  <si>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</si>
  <si>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</si>
  <si>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</si>
  <si>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</si>
  <si>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</si>
  <si>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</si>
  <si>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</si>
  <si>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</si>
  <si>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</si>
  <si>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</si>
  <si>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</si>
  <si>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</si>
  <si>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</si>
  <si>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</si>
  <si>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</si>
  <si>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</si>
  <si>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</si>
  <si>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</si>
  <si>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</si>
  <si>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</si>
  <si>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</si>
  <si>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</si>
  <si>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</si>
  <si>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</si>
  <si>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</si>
  <si>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</si>
  <si>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</si>
  <si>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</si>
  <si>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</si>
  <si>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</si>
  <si>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</si>
  <si>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</si>
  <si>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</si>
  <si>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</si>
  <si>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</si>
  <si>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</si>
  <si>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</si>
  <si>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</si>
  <si>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</si>
  <si>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</si>
  <si>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</si>
  <si>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</si>
  <si>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</si>
  <si>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</si>
  <si>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</si>
  <si>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</si>
  <si>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</si>
  <si>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フクオカケンチョウカブシキガイシャ</t>
    <phoneticPr fontId="8"/>
  </si>
  <si>
    <t>福岡県庁株式会社</t>
    <rPh sb="0" eb="2">
      <t>フクオカ</t>
    </rPh>
    <rPh sb="2" eb="4">
      <t>ケンチョウ</t>
    </rPh>
    <rPh sb="4" eb="8">
      <t>カブシキガイシャ</t>
    </rPh>
    <phoneticPr fontId="8"/>
  </si>
  <si>
    <t>福岡市博多区東公園７番７号</t>
    <rPh sb="0" eb="3">
      <t>フクオカシ</t>
    </rPh>
    <rPh sb="3" eb="6">
      <t>ハカタク</t>
    </rPh>
    <rPh sb="6" eb="7">
      <t>ヒガシ</t>
    </rPh>
    <rPh sb="7" eb="9">
      <t>コウエン</t>
    </rPh>
    <rPh sb="10" eb="11">
      <t>バン</t>
    </rPh>
    <rPh sb="12" eb="13">
      <t>ゴウ</t>
    </rPh>
    <phoneticPr fontId="8"/>
  </si>
  <si>
    <t>福岡県庁２階</t>
    <rPh sb="0" eb="2">
      <t>フクオカ</t>
    </rPh>
    <rPh sb="2" eb="4">
      <t>ケンチョウ</t>
    </rPh>
    <rPh sb="5" eb="6">
      <t>カイ</t>
    </rPh>
    <phoneticPr fontId="8"/>
  </si>
  <si>
    <t>福岡　太郎</t>
    <rPh sb="0" eb="2">
      <t>フクオカ</t>
    </rPh>
    <rPh sb="3" eb="5">
      <t>タロウ</t>
    </rPh>
    <phoneticPr fontId="8"/>
  </si>
  <si>
    <t>ハカタ　ジロウ</t>
    <phoneticPr fontId="8"/>
  </si>
  <si>
    <t>博多　次郎</t>
    <rPh sb="0" eb="2">
      <t>ハカタ</t>
    </rPh>
    <rPh sb="3" eb="5">
      <t>ジロウ</t>
    </rPh>
    <phoneticPr fontId="8"/>
  </si>
  <si>
    <t>123-456-7890</t>
    <phoneticPr fontId="8"/>
  </si>
  <si>
    <t>012-345-6789</t>
    <phoneticPr fontId="8"/>
  </si>
  <si>
    <t>abc@defg.hi</t>
    <phoneticPr fontId="8"/>
  </si>
  <si>
    <t>福岡県</t>
    <rPh sb="0" eb="3">
      <t>フクオカケン</t>
    </rPh>
    <phoneticPr fontId="8"/>
  </si>
  <si>
    <t>古賀市</t>
    <rPh sb="0" eb="3">
      <t>コガシ</t>
    </rPh>
    <phoneticPr fontId="8"/>
  </si>
  <si>
    <t>福岡市</t>
    <rPh sb="0" eb="3">
      <t>フクオカシ</t>
    </rPh>
    <phoneticPr fontId="8"/>
  </si>
  <si>
    <t>博多区</t>
    <rPh sb="0" eb="3">
      <t>ハカタク</t>
    </rPh>
    <phoneticPr fontId="8"/>
  </si>
  <si>
    <t>久留米市</t>
    <rPh sb="0" eb="4">
      <t>クルメシ</t>
    </rPh>
    <phoneticPr fontId="8"/>
  </si>
  <si>
    <t>中間市</t>
    <rPh sb="0" eb="3">
      <t>ナカマシ</t>
    </rPh>
    <phoneticPr fontId="8"/>
  </si>
  <si>
    <t>福岡県様式</t>
    <rPh sb="0" eb="3">
      <t>フクオカケン</t>
    </rPh>
    <rPh sb="3" eb="5">
      <t>ヨウシキ</t>
    </rPh>
    <phoneticPr fontId="8"/>
  </si>
  <si>
    <t>他の指定権者等に係る加算見込額等の状況</t>
    <rPh sb="12" eb="14">
      <t>ミコミ</t>
    </rPh>
    <rPh sb="14" eb="15">
      <t>ガク</t>
    </rPh>
    <rPh sb="15" eb="16">
      <t>トウ</t>
    </rPh>
    <phoneticPr fontId="8"/>
  </si>
  <si>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8"/>
  </si>
  <si>
    <t>加算種別</t>
    <rPh sb="0" eb="2">
      <t>カサン</t>
    </rPh>
    <rPh sb="2" eb="4">
      <t>シュベツ</t>
    </rPh>
    <phoneticPr fontId="8"/>
  </si>
  <si>
    <t>加算見込額内訳</t>
    <rPh sb="0" eb="2">
      <t>カサン</t>
    </rPh>
    <rPh sb="2" eb="4">
      <t>ミコミ</t>
    </rPh>
    <rPh sb="4" eb="5">
      <t>ガク</t>
    </rPh>
    <rPh sb="5" eb="7">
      <t>ウチワケ</t>
    </rPh>
    <phoneticPr fontId="8"/>
  </si>
  <si>
    <t>指定権者</t>
    <rPh sb="0" eb="2">
      <t>シテイ</t>
    </rPh>
    <rPh sb="2" eb="3">
      <t>ケン</t>
    </rPh>
    <rPh sb="3" eb="4">
      <t>シャ</t>
    </rPh>
    <phoneticPr fontId="8"/>
  </si>
  <si>
    <t>加算見込額</t>
    <rPh sb="0" eb="2">
      <t>カサン</t>
    </rPh>
    <rPh sb="2" eb="4">
      <t>ミコミ</t>
    </rPh>
    <rPh sb="4" eb="5">
      <t>ガク</t>
    </rPh>
    <phoneticPr fontId="8"/>
  </si>
  <si>
    <t>介護職員処遇改善加算</t>
    <rPh sb="0" eb="2">
      <t>カイゴ</t>
    </rPh>
    <rPh sb="2" eb="4">
      <t>ショクイン</t>
    </rPh>
    <rPh sb="4" eb="6">
      <t>ショグウ</t>
    </rPh>
    <rPh sb="6" eb="8">
      <t>カイゼン</t>
    </rPh>
    <rPh sb="8" eb="10">
      <t>カサン</t>
    </rPh>
    <phoneticPr fontId="8"/>
  </si>
  <si>
    <t>計</t>
    <rPh sb="0" eb="1">
      <t>ケイ</t>
    </rPh>
    <phoneticPr fontId="8"/>
  </si>
  <si>
    <t>←別紙様式２－１「２賃金改善について（１）介護職員処遇改善加算③」と一致</t>
    <rPh sb="1" eb="3">
      <t>ベッシ</t>
    </rPh>
    <rPh sb="3" eb="5">
      <t>ヨウシキ</t>
    </rPh>
    <rPh sb="10" eb="12">
      <t>チンギン</t>
    </rPh>
    <rPh sb="12" eb="14">
      <t>カイゼン</t>
    </rPh>
    <rPh sb="21" eb="23">
      <t>カイゴ</t>
    </rPh>
    <rPh sb="23" eb="25">
      <t>ショクイン</t>
    </rPh>
    <rPh sb="25" eb="27">
      <t>ショグウ</t>
    </rPh>
    <rPh sb="27" eb="29">
      <t>カイゼン</t>
    </rPh>
    <rPh sb="29" eb="31">
      <t>カサン</t>
    </rPh>
    <rPh sb="34" eb="36">
      <t>イッチ</t>
    </rPh>
    <phoneticPr fontId="8"/>
  </si>
  <si>
    <t>←別紙様式２－１「２賃金改善について（２）介護職員等特定処遇改善加算⑤」と一致</t>
    <rPh sb="1" eb="3">
      <t>ベッシ</t>
    </rPh>
    <rPh sb="3" eb="5">
      <t>ヨウシキ</t>
    </rPh>
    <rPh sb="10" eb="12">
      <t>チンギン</t>
    </rPh>
    <rPh sb="12" eb="14">
      <t>カイゼン</t>
    </rPh>
    <rPh sb="21" eb="23">
      <t>カイゴ</t>
    </rPh>
    <rPh sb="23" eb="25">
      <t>ショクイン</t>
    </rPh>
    <rPh sb="25" eb="26">
      <t>トウ</t>
    </rPh>
    <rPh sb="26" eb="28">
      <t>トクテイ</t>
    </rPh>
    <rPh sb="28" eb="30">
      <t>ショグウ</t>
    </rPh>
    <rPh sb="30" eb="32">
      <t>カイゼン</t>
    </rPh>
    <rPh sb="32" eb="34">
      <t>カサン</t>
    </rPh>
    <rPh sb="37" eb="39">
      <t>イッチ</t>
    </rPh>
    <phoneticPr fontId="8"/>
  </si>
  <si>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8"/>
  </si>
  <si>
    <t>届出事業所数内訳</t>
    <rPh sb="0" eb="2">
      <t>トドケデ</t>
    </rPh>
    <rPh sb="2" eb="5">
      <t>ジギョウショ</t>
    </rPh>
    <rPh sb="5" eb="6">
      <t>スウ</t>
    </rPh>
    <rPh sb="6" eb="8">
      <t>ウチワケ</t>
    </rPh>
    <phoneticPr fontId="8"/>
  </si>
  <si>
    <t>合計</t>
    <rPh sb="0" eb="2">
      <t>ゴウケイ</t>
    </rPh>
    <phoneticPr fontId="8"/>
  </si>
  <si>
    <t>●令和３年度の主な変更点は下記のとおりです。</t>
    <rPh sb="1" eb="3">
      <t>レイワ</t>
    </rPh>
    <rPh sb="4" eb="6">
      <t>ネンド</t>
    </rPh>
    <rPh sb="7" eb="8">
      <t>オモ</t>
    </rPh>
    <rPh sb="9" eb="12">
      <t>ヘンコウテン</t>
    </rPh>
    <rPh sb="13" eb="15">
      <t>カキ</t>
    </rPh>
    <phoneticPr fontId="8"/>
  </si>
  <si>
    <t>＾</t>
    <phoneticPr fontId="8"/>
  </si>
  <si>
    <t>筑紫野市</t>
    <rPh sb="0" eb="4">
      <t>チクシノシ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</si>
</sst>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sz val="1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91">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0" fillId="30" borderId="97" xfId="0" applyFill="1" applyBorder="1" applyAlignment="1">
      <alignment horizontal="center" vertical="center"/>
    </xf>
    <xf numFmtId="0" fontId="0" fillId="30" borderId="10" xfId="0"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27" borderId="150" xfId="0" applyFont="1" applyFill="1" applyBorder="1" applyAlignment="1">
      <alignment horizontal="center" vertical="center"/>
    </xf>
    <xf numFmtId="0" fontId="0" fillId="27" borderId="159" xfId="0" applyFont="1" applyFill="1" applyBorder="1" applyAlignment="1">
      <alignment horizontal="center" vertical="center"/>
    </xf>
    <xf numFmtId="38" fontId="0" fillId="27" borderId="93" xfId="34" applyFont="1" applyFill="1" applyBorder="1" applyAlignment="1">
      <alignment horizontal="center" vertical="center"/>
    </xf>
    <xf numFmtId="38" fontId="0" fillId="0" borderId="117" xfId="34" applyFont="1" applyBorder="1">
      <alignment vertical="center"/>
    </xf>
    <xf numFmtId="38" fontId="0" fillId="0" borderId="0" xfId="34" applyFont="1">
      <alignment vertical="center"/>
    </xf>
    <xf numFmtId="38" fontId="0" fillId="27" borderId="10" xfId="34" applyFont="1" applyFill="1" applyBorder="1" applyAlignment="1">
      <alignment horizontal="center" vertical="center"/>
    </xf>
    <xf numFmtId="38" fontId="0" fillId="0" borderId="96" xfId="34" applyFont="1" applyBorder="1">
      <alignment vertical="center"/>
    </xf>
    <xf numFmtId="38" fontId="0" fillId="27" borderId="52" xfId="34" applyFont="1" applyFill="1" applyBorder="1" applyAlignment="1">
      <alignment horizontal="right" vertical="center"/>
    </xf>
    <xf numFmtId="38" fontId="0" fillId="0" borderId="160" xfId="34" applyFont="1" applyBorder="1">
      <alignment vertical="center"/>
    </xf>
    <xf numFmtId="0" fontId="0" fillId="27" borderId="10" xfId="0" applyFont="1" applyFill="1" applyBorder="1" applyAlignment="1">
      <alignment horizontal="center" vertical="center"/>
    </xf>
    <xf numFmtId="38" fontId="0" fillId="0" borderId="96" xfId="0" applyNumberFormat="1" applyFont="1" applyBorder="1">
      <alignment vertical="center"/>
    </xf>
    <xf numFmtId="0" fontId="0" fillId="27" borderId="52" xfId="0" applyFont="1" applyFill="1" applyBorder="1" applyAlignment="1">
      <alignment horizontal="right" vertical="center"/>
    </xf>
    <xf numFmtId="0" fontId="0" fillId="27" borderId="118" xfId="0" applyFill="1" applyBorder="1" applyAlignment="1">
      <alignment horizontal="center" vertical="center" wrapText="1"/>
    </xf>
    <xf numFmtId="0" fontId="0" fillId="27" borderId="93" xfId="0" applyFill="1" applyBorder="1" applyAlignment="1">
      <alignment horizontal="center" vertical="center"/>
    </xf>
    <xf numFmtId="0" fontId="0" fillId="27" borderId="117" xfId="0" applyFill="1" applyBorder="1" applyAlignment="1">
      <alignment horizontal="center" vertical="center"/>
    </xf>
    <xf numFmtId="0" fontId="0" fillId="27"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27" borderId="53" xfId="0" applyFill="1" applyBorder="1" applyAlignment="1">
      <alignment horizontal="right" vertical="center"/>
    </xf>
    <xf numFmtId="38" fontId="0" fillId="0" borderId="29" xfId="34" applyFont="1" applyBorder="1" applyAlignment="1">
      <alignment vertical="center"/>
    </xf>
    <xf numFmtId="38" fontId="0" fillId="0" borderId="27" xfId="34" applyFont="1" applyBorder="1" applyAlignment="1">
      <alignment vertical="center"/>
    </xf>
    <xf numFmtId="0" fontId="0" fillId="27" borderId="97" xfId="0" applyFill="1" applyBorder="1" applyAlignment="1">
      <alignment horizontal="center" vertical="center"/>
    </xf>
    <xf numFmtId="0" fontId="0" fillId="27"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0" fontId="71" fillId="0" borderId="102" xfId="0" applyFont="1" applyFill="1" applyBorder="1" applyAlignment="1">
      <alignment vertical="center"/>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12" xfId="0" applyFill="1" applyBorder="1" applyAlignment="1">
      <alignment horizontal="center" vertical="center"/>
    </xf>
    <xf numFmtId="0" fontId="0" fillId="30" borderId="37" xfId="0" applyFill="1" applyBorder="1" applyAlignment="1">
      <alignment horizontal="center" vertical="center"/>
    </xf>
    <xf numFmtId="0" fontId="0" fillId="30" borderId="11" xfId="0" applyFill="1" applyBorder="1" applyAlignment="1">
      <alignment horizontal="center" vertical="center"/>
    </xf>
    <xf numFmtId="0" fontId="0" fillId="30" borderId="147" xfId="0" applyFill="1" applyBorder="1" applyAlignment="1">
      <alignment horizontal="center" vertical="center"/>
    </xf>
    <xf numFmtId="0" fontId="0" fillId="30" borderId="24" xfId="0" applyFill="1" applyBorder="1" applyAlignment="1">
      <alignment horizontal="center" vertical="center"/>
    </xf>
    <xf numFmtId="0" fontId="0" fillId="30" borderId="154" xfId="0" applyFill="1" applyBorder="1" applyAlignment="1">
      <alignment horizontal="center"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1" fillId="0" borderId="21" xfId="0" applyFont="1" applyFill="1" applyBorder="1" applyAlignment="1">
      <alignment vertical="center"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33" xfId="0" applyNumberFormat="1" applyFont="1" applyFill="1" applyBorder="1" applyAlignment="1">
      <alignment vertical="center"/>
    </xf>
    <xf numFmtId="176" fontId="74" fillId="26" borderId="0" xfId="0" applyNumberFormat="1" applyFont="1" applyFill="1" applyBorder="1" applyAlignment="1">
      <alignment vertical="center" shrinkToFi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6" borderId="65" xfId="0" applyFont="1" applyFill="1" applyBorder="1" applyAlignment="1">
      <alignment vertical="center" wrapText="1"/>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93" xfId="0" applyFont="1" applyFill="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94" fillId="27" borderId="35" xfId="0" applyFont="1" applyFill="1" applyBorder="1" applyAlignment="1">
      <alignment horizontal="center" vertical="center" wrapText="1"/>
    </xf>
    <xf numFmtId="0" fontId="94" fillId="27" borderId="108" xfId="0" applyFont="1" applyFill="1" applyBorder="1" applyAlignment="1">
      <alignment horizontal="center" vertical="center" wrapText="1"/>
    </xf>
    <xf numFmtId="0" fontId="94" fillId="27" borderId="44" xfId="0" applyFont="1" applyFill="1" applyBorder="1" applyAlignment="1">
      <alignment horizontal="center" vertical="center" wrapText="1"/>
    </xf>
    <xf numFmtId="0" fontId="45" fillId="0" borderId="0" xfId="0" applyFont="1" applyFill="1" applyAlignment="1">
      <alignment horizontal="center" vertical="center"/>
    </xf>
    <xf numFmtId="0" fontId="0" fillId="27" borderId="157" xfId="0" applyFont="1" applyFill="1" applyBorder="1" applyAlignment="1">
      <alignment horizontal="center" vertical="center"/>
    </xf>
    <xf numFmtId="0" fontId="0" fillId="27" borderId="158" xfId="0" applyFont="1" applyFill="1" applyBorder="1" applyAlignment="1">
      <alignment horizontal="center" vertical="center"/>
    </xf>
    <xf numFmtId="0" fontId="0" fillId="27" borderId="97" xfId="0" applyFont="1" applyFill="1" applyBorder="1" applyAlignment="1">
      <alignment horizontal="center" vertical="center"/>
    </xf>
    <xf numFmtId="0" fontId="0" fillId="27" borderId="22" xfId="0" applyFont="1" applyFill="1" applyBorder="1" applyAlignment="1">
      <alignment horizontal="center" vertical="center"/>
    </xf>
    <xf numFmtId="0" fontId="94" fillId="27" borderId="35" xfId="0" applyFont="1" applyFill="1" applyBorder="1" applyAlignment="1">
      <alignment horizontal="center" vertical="center"/>
    </xf>
    <xf numFmtId="0" fontId="94" fillId="27" borderId="108" xfId="0" applyFont="1" applyFill="1" applyBorder="1" applyAlignment="1">
      <alignment horizontal="center" vertical="center"/>
    </xf>
    <xf numFmtId="0" fontId="94" fillId="27" borderId="140" xfId="0" applyFont="1" applyFill="1" applyBorder="1" applyAlignment="1">
      <alignment horizontal="center" vertical="center"/>
    </xf>
    <xf numFmtId="0" fontId="94" fillId="27" borderId="95" xfId="0" applyFont="1" applyFill="1" applyBorder="1" applyAlignment="1">
      <alignment horizontal="center" vertical="center"/>
    </xf>
    <xf numFmtId="0" fontId="94" fillId="27" borderId="36" xfId="0" applyFont="1" applyFill="1" applyBorder="1" applyAlignment="1">
      <alignment horizontal="center" vertical="center"/>
    </xf>
    <xf numFmtId="0" fontId="0" fillId="27" borderId="161" xfId="0" applyFill="1" applyBorder="1" applyAlignment="1">
      <alignment horizontal="center" vertical="center"/>
    </xf>
    <xf numFmtId="0" fontId="0" fillId="27" borderId="31" xfId="0" applyFill="1" applyBorder="1" applyAlignment="1">
      <alignment horizontal="center" vertical="center"/>
    </xf>
    <xf numFmtId="0" fontId="0" fillId="27" borderId="32" xfId="0" applyFill="1" applyBorder="1" applyAlignment="1">
      <alignment horizontal="center" vertical="center"/>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20</xdr:col>
      <xdr:colOff>95250</xdr:colOff>
      <xdr:row>14</xdr:row>
      <xdr:rowOff>85725</xdr:rowOff>
    </xdr:from>
    <xdr:to>
      <xdr:col>24</xdr:col>
      <xdr:colOff>937532</xdr:colOff>
      <xdr:row>25</xdr:row>
      <xdr:rowOff>176894</xdr:rowOff>
    </xdr:to>
    <xdr:sp macro="" textlink="">
      <xdr:nvSpPr>
        <xdr:cNvPr id="7" name="円/楕円 6"/>
        <xdr:cNvSpPr/>
      </xdr:nvSpPr>
      <xdr:spPr bwMode="auto">
        <a:xfrm>
          <a:off x="4895850" y="3552825"/>
          <a:ext cx="4118882" cy="281531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このシートへの入力内容が、別紙様式２－１、２－２、２－３に反映されます。</a:t>
          </a:r>
          <a:endParaRPr kumimoji="1" lang="en-US" altLang="ja-JP" sz="1400">
            <a:solidFill>
              <a:srgbClr val="FF0000"/>
            </a:solidFill>
          </a:endParaRPr>
        </a:p>
        <a:p>
          <a:pPr algn="ctr"/>
          <a:endParaRPr kumimoji="1" lang="en-US" altLang="ja-JP" sz="1400">
            <a:solidFill>
              <a:srgbClr val="FF0000"/>
            </a:solidFill>
          </a:endParaRPr>
        </a:p>
        <a:p>
          <a:pPr algn="ctr"/>
          <a:r>
            <a:rPr kumimoji="1" lang="en-US" altLang="ja-JP" sz="1400">
              <a:solidFill>
                <a:srgbClr val="FF0000"/>
              </a:solidFill>
            </a:rPr>
            <a:t>※</a:t>
          </a:r>
          <a:r>
            <a:rPr kumimoji="1" lang="ja-JP" altLang="en-US" sz="1400">
              <a:solidFill>
                <a:srgbClr val="FF0000"/>
              </a:solidFill>
            </a:rPr>
            <a:t>　印刷、提出は不要</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52810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46730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6349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37008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3425717"/>
              <a:ext cx="188015" cy="18553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25400</xdr:colOff>
      <xdr:row>8</xdr:row>
      <xdr:rowOff>215900</xdr:rowOff>
    </xdr:from>
    <xdr:to>
      <xdr:col>30</xdr:col>
      <xdr:colOff>176213</xdr:colOff>
      <xdr:row>11</xdr:row>
      <xdr:rowOff>117474</xdr:rowOff>
    </xdr:to>
    <xdr:sp macro="" textlink="">
      <xdr:nvSpPr>
        <xdr:cNvPr id="112" name="円/楕円 1"/>
        <xdr:cNvSpPr/>
      </xdr:nvSpPr>
      <xdr:spPr bwMode="auto">
        <a:xfrm>
          <a:off x="3359150" y="1365250"/>
          <a:ext cx="2627313" cy="60007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「基本情報入力シート」の情報がそのまま反映（入力不要）</a:t>
          </a:r>
          <a:endParaRPr kumimoji="1" lang="en-US" altLang="ja-JP" sz="1050">
            <a:solidFill>
              <a:srgbClr val="FF0000"/>
            </a:solidFill>
          </a:endParaRPr>
        </a:p>
      </xdr:txBody>
    </xdr:sp>
    <xdr:clientData/>
  </xdr:twoCellAnchor>
  <xdr:twoCellAnchor>
    <xdr:from>
      <xdr:col>2</xdr:col>
      <xdr:colOff>19050</xdr:colOff>
      <xdr:row>18</xdr:row>
      <xdr:rowOff>47625</xdr:rowOff>
    </xdr:from>
    <xdr:to>
      <xdr:col>3</xdr:col>
      <xdr:colOff>34925</xdr:colOff>
      <xdr:row>19</xdr:row>
      <xdr:rowOff>39688</xdr:rowOff>
    </xdr:to>
    <xdr:sp macro="" textlink="">
      <xdr:nvSpPr>
        <xdr:cNvPr id="114" name="円/楕円 5"/>
        <xdr:cNvSpPr/>
      </xdr:nvSpPr>
      <xdr:spPr bwMode="auto">
        <a:xfrm>
          <a:off x="419100" y="3216275"/>
          <a:ext cx="225425" cy="22066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185737</xdr:colOff>
      <xdr:row>18</xdr:row>
      <xdr:rowOff>25400</xdr:rowOff>
    </xdr:from>
    <xdr:to>
      <xdr:col>20</xdr:col>
      <xdr:colOff>26987</xdr:colOff>
      <xdr:row>19</xdr:row>
      <xdr:rowOff>17462</xdr:rowOff>
    </xdr:to>
    <xdr:sp macro="" textlink="">
      <xdr:nvSpPr>
        <xdr:cNvPr id="115" name="円/楕円 111"/>
        <xdr:cNvSpPr/>
      </xdr:nvSpPr>
      <xdr:spPr bwMode="auto">
        <a:xfrm>
          <a:off x="3709987" y="3194050"/>
          <a:ext cx="222250" cy="2206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65886</xdr:colOff>
      <xdr:row>21</xdr:row>
      <xdr:rowOff>16675</xdr:rowOff>
    </xdr:from>
    <xdr:to>
      <xdr:col>24</xdr:col>
      <xdr:colOff>113511</xdr:colOff>
      <xdr:row>24</xdr:row>
      <xdr:rowOff>175425</xdr:rowOff>
    </xdr:to>
    <xdr:sp macro="" textlink="">
      <xdr:nvSpPr>
        <xdr:cNvPr id="116" name="円/楕円 112"/>
        <xdr:cNvSpPr/>
      </xdr:nvSpPr>
      <xdr:spPr bwMode="auto">
        <a:xfrm>
          <a:off x="2625212" y="3619610"/>
          <a:ext cx="2143125" cy="59772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届け出る加算にチェック</a:t>
          </a:r>
          <a:endParaRPr kumimoji="1" lang="en-US" altLang="ja-JP" sz="1050">
            <a:solidFill>
              <a:srgbClr val="FF0000"/>
            </a:solidFill>
          </a:endParaRPr>
        </a:p>
      </xdr:txBody>
    </xdr:sp>
    <xdr:clientData/>
  </xdr:twoCellAnchor>
  <xdr:twoCellAnchor>
    <xdr:from>
      <xdr:col>3</xdr:col>
      <xdr:colOff>6350</xdr:colOff>
      <xdr:row>19</xdr:row>
      <xdr:rowOff>4763</xdr:rowOff>
    </xdr:from>
    <xdr:to>
      <xdr:col>14</xdr:col>
      <xdr:colOff>189239</xdr:colOff>
      <xdr:row>21</xdr:row>
      <xdr:rowOff>103857</xdr:rowOff>
    </xdr:to>
    <xdr:cxnSp macro="">
      <xdr:nvCxnSpPr>
        <xdr:cNvPr id="117" name="直線コネクタ 116"/>
        <xdr:cNvCxnSpPr>
          <a:endCxn id="116" idx="1"/>
        </xdr:cNvCxnSpPr>
      </xdr:nvCxnSpPr>
      <xdr:spPr bwMode="auto">
        <a:xfrm>
          <a:off x="610980" y="3384067"/>
          <a:ext cx="2328085" cy="3227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184949</xdr:colOff>
      <xdr:row>18</xdr:row>
      <xdr:rowOff>209550</xdr:rowOff>
    </xdr:from>
    <xdr:to>
      <xdr:col>19</xdr:col>
      <xdr:colOff>34933</xdr:colOff>
      <xdr:row>21</xdr:row>
      <xdr:rowOff>16675</xdr:rowOff>
    </xdr:to>
    <xdr:cxnSp macro="">
      <xdr:nvCxnSpPr>
        <xdr:cNvPr id="118" name="直線コネクタ 117"/>
        <xdr:cNvCxnSpPr>
          <a:endCxn id="116" idx="0"/>
        </xdr:cNvCxnSpPr>
      </xdr:nvCxnSpPr>
      <xdr:spPr bwMode="auto">
        <a:xfrm flipH="1">
          <a:off x="3696775" y="3356941"/>
          <a:ext cx="40484" cy="2626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179390</xdr:colOff>
      <xdr:row>27</xdr:row>
      <xdr:rowOff>41275</xdr:rowOff>
    </xdr:from>
    <xdr:to>
      <xdr:col>20</xdr:col>
      <xdr:colOff>155578</xdr:colOff>
      <xdr:row>28</xdr:row>
      <xdr:rowOff>41275</xdr:rowOff>
    </xdr:to>
    <xdr:sp macro="" textlink="">
      <xdr:nvSpPr>
        <xdr:cNvPr id="119" name="円/楕円 121"/>
        <xdr:cNvSpPr/>
      </xdr:nvSpPr>
      <xdr:spPr bwMode="auto">
        <a:xfrm>
          <a:off x="2560640" y="4822825"/>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12</xdr:col>
      <xdr:colOff>171451</xdr:colOff>
      <xdr:row>29</xdr:row>
      <xdr:rowOff>239711</xdr:rowOff>
    </xdr:from>
    <xdr:to>
      <xdr:col>20</xdr:col>
      <xdr:colOff>147639</xdr:colOff>
      <xdr:row>30</xdr:row>
      <xdr:rowOff>239711</xdr:rowOff>
    </xdr:to>
    <xdr:sp macro="" textlink="">
      <xdr:nvSpPr>
        <xdr:cNvPr id="120" name="円/楕円 122"/>
        <xdr:cNvSpPr/>
      </xdr:nvSpPr>
      <xdr:spPr bwMode="auto">
        <a:xfrm>
          <a:off x="2552701" y="5554661"/>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131763</xdr:colOff>
      <xdr:row>29</xdr:row>
      <xdr:rowOff>255586</xdr:rowOff>
    </xdr:from>
    <xdr:to>
      <xdr:col>35</xdr:col>
      <xdr:colOff>76200</xdr:colOff>
      <xdr:row>30</xdr:row>
      <xdr:rowOff>260349</xdr:rowOff>
    </xdr:to>
    <xdr:sp macro="" textlink="">
      <xdr:nvSpPr>
        <xdr:cNvPr id="121" name="円/楕円 24"/>
        <xdr:cNvSpPr/>
      </xdr:nvSpPr>
      <xdr:spPr bwMode="auto">
        <a:xfrm>
          <a:off x="5180013" y="5570536"/>
          <a:ext cx="1658937" cy="27146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147639</xdr:colOff>
      <xdr:row>30</xdr:row>
      <xdr:rowOff>104774</xdr:rowOff>
    </xdr:from>
    <xdr:to>
      <xdr:col>26</xdr:col>
      <xdr:colOff>131763</xdr:colOff>
      <xdr:row>30</xdr:row>
      <xdr:rowOff>124618</xdr:rowOff>
    </xdr:to>
    <xdr:cxnSp macro="">
      <xdr:nvCxnSpPr>
        <xdr:cNvPr id="122" name="直線コネクタ 121"/>
        <xdr:cNvCxnSpPr>
          <a:stCxn id="120" idx="6"/>
          <a:endCxn id="121" idx="2"/>
        </xdr:cNvCxnSpPr>
      </xdr:nvCxnSpPr>
      <xdr:spPr bwMode="auto">
        <a:xfrm>
          <a:off x="4052889" y="5686424"/>
          <a:ext cx="1127124" cy="1984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131764</xdr:colOff>
      <xdr:row>28</xdr:row>
      <xdr:rowOff>239712</xdr:rowOff>
    </xdr:from>
    <xdr:to>
      <xdr:col>35</xdr:col>
      <xdr:colOff>76201</xdr:colOff>
      <xdr:row>29</xdr:row>
      <xdr:rowOff>247650</xdr:rowOff>
    </xdr:to>
    <xdr:sp macro="" textlink="">
      <xdr:nvSpPr>
        <xdr:cNvPr id="123" name="円/楕円 130"/>
        <xdr:cNvSpPr/>
      </xdr:nvSpPr>
      <xdr:spPr bwMode="auto">
        <a:xfrm>
          <a:off x="5180014" y="5287962"/>
          <a:ext cx="1658937" cy="27463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131763</xdr:colOff>
      <xdr:row>28</xdr:row>
      <xdr:rowOff>184149</xdr:rowOff>
    </xdr:from>
    <xdr:to>
      <xdr:col>22</xdr:col>
      <xdr:colOff>107951</xdr:colOff>
      <xdr:row>29</xdr:row>
      <xdr:rowOff>184149</xdr:rowOff>
    </xdr:to>
    <xdr:sp macro="" textlink="">
      <xdr:nvSpPr>
        <xdr:cNvPr id="124" name="円/楕円 131"/>
        <xdr:cNvSpPr/>
      </xdr:nvSpPr>
      <xdr:spPr bwMode="auto">
        <a:xfrm>
          <a:off x="2894013" y="5232399"/>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見込額を入力</a:t>
          </a:r>
          <a:endParaRPr kumimoji="1" lang="en-US" altLang="ja-JP" sz="900">
            <a:solidFill>
              <a:srgbClr val="FF0000"/>
            </a:solidFill>
          </a:endParaRPr>
        </a:p>
      </xdr:txBody>
    </xdr:sp>
    <xdr:clientData/>
  </xdr:twoCellAnchor>
  <xdr:twoCellAnchor>
    <xdr:from>
      <xdr:col>22</xdr:col>
      <xdr:colOff>107951</xdr:colOff>
      <xdr:row>29</xdr:row>
      <xdr:rowOff>49212</xdr:rowOff>
    </xdr:from>
    <xdr:to>
      <xdr:col>26</xdr:col>
      <xdr:colOff>131764</xdr:colOff>
      <xdr:row>29</xdr:row>
      <xdr:rowOff>108744</xdr:rowOff>
    </xdr:to>
    <xdr:cxnSp macro="">
      <xdr:nvCxnSpPr>
        <xdr:cNvPr id="125" name="直線コネクタ 124"/>
        <xdr:cNvCxnSpPr>
          <a:stCxn id="124" idx="6"/>
          <a:endCxn id="123" idx="2"/>
        </xdr:cNvCxnSpPr>
      </xdr:nvCxnSpPr>
      <xdr:spPr bwMode="auto">
        <a:xfrm>
          <a:off x="4394201" y="5364162"/>
          <a:ext cx="785813" cy="5953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114301</xdr:colOff>
      <xdr:row>26</xdr:row>
      <xdr:rowOff>222250</xdr:rowOff>
    </xdr:from>
    <xdr:to>
      <xdr:col>35</xdr:col>
      <xdr:colOff>106364</xdr:colOff>
      <xdr:row>28</xdr:row>
      <xdr:rowOff>254000</xdr:rowOff>
    </xdr:to>
    <xdr:sp macro="" textlink="">
      <xdr:nvSpPr>
        <xdr:cNvPr id="126" name="円/楕円 134"/>
        <xdr:cNvSpPr/>
      </xdr:nvSpPr>
      <xdr:spPr bwMode="auto">
        <a:xfrm>
          <a:off x="5162551" y="4737100"/>
          <a:ext cx="1706563" cy="56515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155578</xdr:colOff>
      <xdr:row>27</xdr:row>
      <xdr:rowOff>174625</xdr:rowOff>
    </xdr:from>
    <xdr:to>
      <xdr:col>26</xdr:col>
      <xdr:colOff>114301</xdr:colOff>
      <xdr:row>27</xdr:row>
      <xdr:rowOff>238125</xdr:rowOff>
    </xdr:to>
    <xdr:cxnSp macro="">
      <xdr:nvCxnSpPr>
        <xdr:cNvPr id="127" name="直線コネクタ 126"/>
        <xdr:cNvCxnSpPr>
          <a:stCxn id="119" idx="6"/>
          <a:endCxn id="126" idx="2"/>
        </xdr:cNvCxnSpPr>
      </xdr:nvCxnSpPr>
      <xdr:spPr bwMode="auto">
        <a:xfrm>
          <a:off x="4060828" y="4956175"/>
          <a:ext cx="1101723" cy="6350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171450</xdr:colOff>
      <xdr:row>31</xdr:row>
      <xdr:rowOff>96837</xdr:rowOff>
    </xdr:from>
    <xdr:to>
      <xdr:col>22</xdr:col>
      <xdr:colOff>20639</xdr:colOff>
      <xdr:row>34</xdr:row>
      <xdr:rowOff>49212</xdr:rowOff>
    </xdr:to>
    <xdr:sp macro="" textlink="">
      <xdr:nvSpPr>
        <xdr:cNvPr id="128" name="円/楕円 141"/>
        <xdr:cNvSpPr/>
      </xdr:nvSpPr>
      <xdr:spPr bwMode="auto">
        <a:xfrm>
          <a:off x="2171700" y="5945187"/>
          <a:ext cx="2135189" cy="75247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前年の１月～１２月の実績に基づく金額を入力</a:t>
          </a:r>
          <a:endParaRPr kumimoji="1" lang="en-US" altLang="ja-JP" sz="1050">
            <a:solidFill>
              <a:srgbClr val="FF0000"/>
            </a:solidFill>
          </a:endParaRPr>
        </a:p>
      </xdr:txBody>
    </xdr:sp>
    <xdr:clientData/>
  </xdr:twoCellAnchor>
  <xdr:twoCellAnchor>
    <xdr:from>
      <xdr:col>26</xdr:col>
      <xdr:colOff>60327</xdr:colOff>
      <xdr:row>31</xdr:row>
      <xdr:rowOff>17461</xdr:rowOff>
    </xdr:from>
    <xdr:to>
      <xdr:col>35</xdr:col>
      <xdr:colOff>20640</xdr:colOff>
      <xdr:row>34</xdr:row>
      <xdr:rowOff>231774</xdr:rowOff>
    </xdr:to>
    <xdr:sp macro="" textlink="">
      <xdr:nvSpPr>
        <xdr:cNvPr id="129" name="角丸四角形 128"/>
        <xdr:cNvSpPr/>
      </xdr:nvSpPr>
      <xdr:spPr bwMode="auto">
        <a:xfrm>
          <a:off x="5108577" y="5865811"/>
          <a:ext cx="1674813" cy="10144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20639</xdr:colOff>
      <xdr:row>32</xdr:row>
      <xdr:rowOff>207962</xdr:rowOff>
    </xdr:from>
    <xdr:to>
      <xdr:col>26</xdr:col>
      <xdr:colOff>60327</xdr:colOff>
      <xdr:row>32</xdr:row>
      <xdr:rowOff>256380</xdr:rowOff>
    </xdr:to>
    <xdr:cxnSp macro="">
      <xdr:nvCxnSpPr>
        <xdr:cNvPr id="130" name="直線コネクタ 129"/>
        <xdr:cNvCxnSpPr>
          <a:stCxn id="128" idx="6"/>
          <a:endCxn id="129" idx="1"/>
        </xdr:cNvCxnSpPr>
      </xdr:nvCxnSpPr>
      <xdr:spPr bwMode="auto">
        <a:xfrm>
          <a:off x="4306889" y="6323012"/>
          <a:ext cx="801688" cy="48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30162</xdr:colOff>
      <xdr:row>34</xdr:row>
      <xdr:rowOff>247650</xdr:rowOff>
    </xdr:from>
    <xdr:to>
      <xdr:col>32</xdr:col>
      <xdr:colOff>14287</xdr:colOff>
      <xdr:row>36</xdr:row>
      <xdr:rowOff>33338</xdr:rowOff>
    </xdr:to>
    <xdr:sp macro="" textlink="">
      <xdr:nvSpPr>
        <xdr:cNvPr id="131" name="円/楕円 146"/>
        <xdr:cNvSpPr/>
      </xdr:nvSpPr>
      <xdr:spPr bwMode="auto">
        <a:xfrm>
          <a:off x="2220912" y="6896100"/>
          <a:ext cx="3984625" cy="31908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165100</xdr:colOff>
      <xdr:row>38</xdr:row>
      <xdr:rowOff>133351</xdr:rowOff>
    </xdr:from>
    <xdr:to>
      <xdr:col>24</xdr:col>
      <xdr:colOff>141287</xdr:colOff>
      <xdr:row>40</xdr:row>
      <xdr:rowOff>434976</xdr:rowOff>
    </xdr:to>
    <xdr:sp macro="" textlink="">
      <xdr:nvSpPr>
        <xdr:cNvPr id="132" name="円/楕円 147"/>
        <xdr:cNvSpPr/>
      </xdr:nvSpPr>
      <xdr:spPr bwMode="auto">
        <a:xfrm>
          <a:off x="1784350" y="7575551"/>
          <a:ext cx="3024187" cy="91122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FF0000"/>
              </a:solidFill>
            </a:rPr>
            <a:t>賃金改善を行う月を入力</a:t>
          </a:r>
          <a:endParaRPr kumimoji="1" lang="en-US" altLang="ja-JP" sz="1100">
            <a:solidFill>
              <a:srgbClr val="FF0000"/>
            </a:solidFill>
          </a:endParaRPr>
        </a:p>
        <a:p>
          <a:pPr algn="ctr"/>
          <a:endParaRPr kumimoji="1" lang="en-US" altLang="ja-JP" sz="900">
            <a:solidFill>
              <a:srgbClr val="FF0000"/>
            </a:solidFill>
          </a:endParaRPr>
        </a:p>
        <a:p>
          <a:pPr algn="ctr"/>
          <a:r>
            <a:rPr kumimoji="1" lang="en-US" altLang="ja-JP" sz="900">
              <a:solidFill>
                <a:srgbClr val="FF0000"/>
              </a:solidFill>
            </a:rPr>
            <a:t>※</a:t>
          </a:r>
          <a:r>
            <a:rPr kumimoji="1" lang="ja-JP" altLang="en-US" sz="900">
              <a:solidFill>
                <a:srgbClr val="FF0000"/>
              </a:solidFill>
            </a:rPr>
            <a:t>　原則として加算算定対象月と同月</a:t>
          </a:r>
          <a:endParaRPr kumimoji="1" lang="en-US" altLang="ja-JP" sz="900">
            <a:solidFill>
              <a:srgbClr val="FF0000"/>
            </a:solidFill>
          </a:endParaRPr>
        </a:p>
      </xdr:txBody>
    </xdr:sp>
    <xdr:clientData/>
  </xdr:twoCellAnchor>
  <xdr:twoCellAnchor>
    <xdr:from>
      <xdr:col>16</xdr:col>
      <xdr:colOff>153194</xdr:colOff>
      <xdr:row>36</xdr:row>
      <xdr:rowOff>33338</xdr:rowOff>
    </xdr:from>
    <xdr:to>
      <xdr:col>21</xdr:col>
      <xdr:colOff>117475</xdr:colOff>
      <xdr:row>38</xdr:row>
      <xdr:rowOff>133351</xdr:rowOff>
    </xdr:to>
    <xdr:cxnSp macro="">
      <xdr:nvCxnSpPr>
        <xdr:cNvPr id="133" name="直線コネクタ 132"/>
        <xdr:cNvCxnSpPr>
          <a:stCxn id="132" idx="0"/>
          <a:endCxn id="131" idx="4"/>
        </xdr:cNvCxnSpPr>
      </xdr:nvCxnSpPr>
      <xdr:spPr bwMode="auto">
        <a:xfrm flipV="1">
          <a:off x="3296444" y="7215188"/>
          <a:ext cx="916781" cy="36036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104775</xdr:colOff>
      <xdr:row>48</xdr:row>
      <xdr:rowOff>30163</xdr:rowOff>
    </xdr:from>
    <xdr:to>
      <xdr:col>21</xdr:col>
      <xdr:colOff>80963</xdr:colOff>
      <xdr:row>49</xdr:row>
      <xdr:rowOff>30163</xdr:rowOff>
    </xdr:to>
    <xdr:sp macro="" textlink="">
      <xdr:nvSpPr>
        <xdr:cNvPr id="137" name="円/楕円 151"/>
        <xdr:cNvSpPr/>
      </xdr:nvSpPr>
      <xdr:spPr bwMode="auto">
        <a:xfrm>
          <a:off x="2676525" y="10660063"/>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151019</xdr:colOff>
      <xdr:row>47</xdr:row>
      <xdr:rowOff>212725</xdr:rowOff>
    </xdr:from>
    <xdr:to>
      <xdr:col>35</xdr:col>
      <xdr:colOff>143082</xdr:colOff>
      <xdr:row>49</xdr:row>
      <xdr:rowOff>244475</xdr:rowOff>
    </xdr:to>
    <xdr:sp macro="" textlink="">
      <xdr:nvSpPr>
        <xdr:cNvPr id="138" name="円/楕円 153"/>
        <xdr:cNvSpPr/>
      </xdr:nvSpPr>
      <xdr:spPr bwMode="auto">
        <a:xfrm>
          <a:off x="5186845" y="10532855"/>
          <a:ext cx="1706563" cy="561837"/>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80963</xdr:colOff>
      <xdr:row>48</xdr:row>
      <xdr:rowOff>162685</xdr:rowOff>
    </xdr:from>
    <xdr:to>
      <xdr:col>26</xdr:col>
      <xdr:colOff>151019</xdr:colOff>
      <xdr:row>48</xdr:row>
      <xdr:rowOff>228600</xdr:rowOff>
    </xdr:to>
    <xdr:cxnSp macro="">
      <xdr:nvCxnSpPr>
        <xdr:cNvPr id="139" name="直線コネクタ 138"/>
        <xdr:cNvCxnSpPr>
          <a:stCxn id="137" idx="6"/>
          <a:endCxn id="138" idx="2"/>
        </xdr:cNvCxnSpPr>
      </xdr:nvCxnSpPr>
      <xdr:spPr bwMode="auto">
        <a:xfrm>
          <a:off x="4164289" y="10747859"/>
          <a:ext cx="1022556" cy="659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165170</xdr:colOff>
      <xdr:row>49</xdr:row>
      <xdr:rowOff>257521</xdr:rowOff>
    </xdr:from>
    <xdr:to>
      <xdr:col>35</xdr:col>
      <xdr:colOff>109607</xdr:colOff>
      <xdr:row>51</xdr:row>
      <xdr:rowOff>416</xdr:rowOff>
    </xdr:to>
    <xdr:sp macro="" textlink="">
      <xdr:nvSpPr>
        <xdr:cNvPr id="140" name="円/楕円 155"/>
        <xdr:cNvSpPr/>
      </xdr:nvSpPr>
      <xdr:spPr bwMode="auto">
        <a:xfrm>
          <a:off x="5200996" y="11107738"/>
          <a:ext cx="1658937" cy="2729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49212</xdr:colOff>
      <xdr:row>49</xdr:row>
      <xdr:rowOff>196850</xdr:rowOff>
    </xdr:from>
    <xdr:to>
      <xdr:col>23</xdr:col>
      <xdr:colOff>25400</xdr:colOff>
      <xdr:row>50</xdr:row>
      <xdr:rowOff>196850</xdr:rowOff>
    </xdr:to>
    <xdr:sp macro="" textlink="">
      <xdr:nvSpPr>
        <xdr:cNvPr id="141" name="円/楕円 156"/>
        <xdr:cNvSpPr/>
      </xdr:nvSpPr>
      <xdr:spPr bwMode="auto">
        <a:xfrm>
          <a:off x="3001962" y="11093450"/>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見込額を入力</a:t>
          </a:r>
          <a:endParaRPr kumimoji="1" lang="en-US" altLang="ja-JP" sz="900">
            <a:solidFill>
              <a:srgbClr val="FF0000"/>
            </a:solidFill>
          </a:endParaRPr>
        </a:p>
      </xdr:txBody>
    </xdr:sp>
    <xdr:clientData/>
  </xdr:twoCellAnchor>
  <xdr:twoCellAnchor>
    <xdr:from>
      <xdr:col>23</xdr:col>
      <xdr:colOff>25400</xdr:colOff>
      <xdr:row>50</xdr:row>
      <xdr:rowOff>64328</xdr:rowOff>
    </xdr:from>
    <xdr:to>
      <xdr:col>26</xdr:col>
      <xdr:colOff>165170</xdr:colOff>
      <xdr:row>50</xdr:row>
      <xdr:rowOff>128968</xdr:rowOff>
    </xdr:to>
    <xdr:cxnSp macro="">
      <xdr:nvCxnSpPr>
        <xdr:cNvPr id="142" name="直線コネクタ 141"/>
        <xdr:cNvCxnSpPr>
          <a:stCxn id="141" idx="6"/>
          <a:endCxn id="140" idx="2"/>
        </xdr:cNvCxnSpPr>
      </xdr:nvCxnSpPr>
      <xdr:spPr bwMode="auto">
        <a:xfrm>
          <a:off x="4489726" y="11179589"/>
          <a:ext cx="711270" cy="6464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96838</xdr:colOff>
      <xdr:row>50</xdr:row>
      <xdr:rowOff>228600</xdr:rowOff>
    </xdr:from>
    <xdr:to>
      <xdr:col>21</xdr:col>
      <xdr:colOff>73026</xdr:colOff>
      <xdr:row>51</xdr:row>
      <xdr:rowOff>228600</xdr:rowOff>
    </xdr:to>
    <xdr:sp macro="" textlink="">
      <xdr:nvSpPr>
        <xdr:cNvPr id="143" name="円/楕円 158"/>
        <xdr:cNvSpPr/>
      </xdr:nvSpPr>
      <xdr:spPr bwMode="auto">
        <a:xfrm>
          <a:off x="2668588" y="11391900"/>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173453</xdr:colOff>
      <xdr:row>50</xdr:row>
      <xdr:rowOff>236538</xdr:rowOff>
    </xdr:from>
    <xdr:to>
      <xdr:col>35</xdr:col>
      <xdr:colOff>117890</xdr:colOff>
      <xdr:row>51</xdr:row>
      <xdr:rowOff>244476</xdr:rowOff>
    </xdr:to>
    <xdr:sp macro="" textlink="">
      <xdr:nvSpPr>
        <xdr:cNvPr id="144" name="円/楕円 159"/>
        <xdr:cNvSpPr/>
      </xdr:nvSpPr>
      <xdr:spPr bwMode="auto">
        <a:xfrm>
          <a:off x="5209279" y="11351799"/>
          <a:ext cx="1658937" cy="2729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73026</xdr:colOff>
      <xdr:row>51</xdr:row>
      <xdr:rowOff>96079</xdr:rowOff>
    </xdr:from>
    <xdr:to>
      <xdr:col>26</xdr:col>
      <xdr:colOff>173453</xdr:colOff>
      <xdr:row>51</xdr:row>
      <xdr:rowOff>107986</xdr:rowOff>
    </xdr:to>
    <xdr:cxnSp macro="">
      <xdr:nvCxnSpPr>
        <xdr:cNvPr id="145" name="直線コネクタ 144"/>
        <xdr:cNvCxnSpPr>
          <a:stCxn id="143" idx="6"/>
          <a:endCxn id="144" idx="2"/>
        </xdr:cNvCxnSpPr>
      </xdr:nvCxnSpPr>
      <xdr:spPr bwMode="auto">
        <a:xfrm>
          <a:off x="4156352" y="11476383"/>
          <a:ext cx="1052927" cy="1190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184149</xdr:colOff>
      <xdr:row>52</xdr:row>
      <xdr:rowOff>180974</xdr:rowOff>
    </xdr:from>
    <xdr:to>
      <xdr:col>26</xdr:col>
      <xdr:colOff>33338</xdr:colOff>
      <xdr:row>55</xdr:row>
      <xdr:rowOff>133349</xdr:rowOff>
    </xdr:to>
    <xdr:sp macro="" textlink="">
      <xdr:nvSpPr>
        <xdr:cNvPr id="146" name="円/楕円 162"/>
        <xdr:cNvSpPr/>
      </xdr:nvSpPr>
      <xdr:spPr bwMode="auto">
        <a:xfrm>
          <a:off x="2933975" y="11826322"/>
          <a:ext cx="2135189" cy="74750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前年の１月～１２月の実績に基づく金額を入力</a:t>
          </a:r>
          <a:endParaRPr kumimoji="1" lang="en-US" altLang="ja-JP" sz="1050">
            <a:solidFill>
              <a:srgbClr val="FF0000"/>
            </a:solidFill>
          </a:endParaRPr>
        </a:p>
      </xdr:txBody>
    </xdr:sp>
    <xdr:clientData/>
  </xdr:twoCellAnchor>
  <xdr:twoCellAnchor>
    <xdr:from>
      <xdr:col>17</xdr:col>
      <xdr:colOff>160337</xdr:colOff>
      <xdr:row>56</xdr:row>
      <xdr:rowOff>276225</xdr:rowOff>
    </xdr:from>
    <xdr:to>
      <xdr:col>35</xdr:col>
      <xdr:colOff>144462</xdr:colOff>
      <xdr:row>57</xdr:row>
      <xdr:rowOff>252413</xdr:rowOff>
    </xdr:to>
    <xdr:sp macro="" textlink="">
      <xdr:nvSpPr>
        <xdr:cNvPr id="147" name="円/楕円 167"/>
        <xdr:cNvSpPr/>
      </xdr:nvSpPr>
      <xdr:spPr bwMode="auto">
        <a:xfrm>
          <a:off x="3494087" y="13039725"/>
          <a:ext cx="3413125" cy="28098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25400</xdr:colOff>
      <xdr:row>51</xdr:row>
      <xdr:rowOff>141288</xdr:rowOff>
    </xdr:from>
    <xdr:to>
      <xdr:col>14</xdr:col>
      <xdr:colOff>104775</xdr:colOff>
      <xdr:row>54</xdr:row>
      <xdr:rowOff>204789</xdr:rowOff>
    </xdr:to>
    <xdr:sp macro="" textlink="">
      <xdr:nvSpPr>
        <xdr:cNvPr id="148" name="円/楕円 168"/>
        <xdr:cNvSpPr/>
      </xdr:nvSpPr>
      <xdr:spPr bwMode="auto">
        <a:xfrm>
          <a:off x="25400" y="11571288"/>
          <a:ext cx="2841625" cy="86360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前年の１月～１２月の実績に基づく金額を入力</a:t>
          </a:r>
          <a:endParaRPr kumimoji="1" lang="en-US" altLang="ja-JP" sz="800">
            <a:solidFill>
              <a:srgbClr val="FF0000"/>
            </a:solidFill>
          </a:endParaRPr>
        </a:p>
        <a:p>
          <a:pPr algn="ctr"/>
          <a:r>
            <a:rPr kumimoji="1" lang="en-US" altLang="ja-JP" sz="800">
              <a:solidFill>
                <a:srgbClr val="FF0000"/>
              </a:solidFill>
            </a:rPr>
            <a:t>(A)+(B)+(C)</a:t>
          </a:r>
          <a:r>
            <a:rPr kumimoji="1" lang="ja-JP" altLang="en-US" sz="800">
              <a:solidFill>
                <a:srgbClr val="FF0000"/>
              </a:solidFill>
            </a:rPr>
            <a:t>＝⑥</a:t>
          </a:r>
          <a:r>
            <a:rPr kumimoji="1" lang="en-US" altLang="ja-JP" sz="800">
              <a:solidFill>
                <a:srgbClr val="FF0000"/>
              </a:solidFill>
            </a:rPr>
            <a:t>ⅱ)</a:t>
          </a:r>
          <a:r>
            <a:rPr kumimoji="1" lang="ja-JP" altLang="en-US" sz="800">
              <a:solidFill>
                <a:srgbClr val="FF0000"/>
              </a:solidFill>
            </a:rPr>
            <a:t>の金額</a:t>
          </a:r>
          <a:endParaRPr kumimoji="1" lang="en-US" altLang="ja-JP" sz="800">
            <a:solidFill>
              <a:srgbClr val="FF0000"/>
            </a:solidFill>
          </a:endParaRPr>
        </a:p>
      </xdr:txBody>
    </xdr:sp>
    <xdr:clientData/>
  </xdr:twoCellAnchor>
  <xdr:twoCellAnchor>
    <xdr:from>
      <xdr:col>12</xdr:col>
      <xdr:colOff>71953</xdr:colOff>
      <xdr:row>54</xdr:row>
      <xdr:rowOff>76923</xdr:rowOff>
    </xdr:from>
    <xdr:to>
      <xdr:col>17</xdr:col>
      <xdr:colOff>160337</xdr:colOff>
      <xdr:row>57</xdr:row>
      <xdr:rowOff>113507</xdr:rowOff>
    </xdr:to>
    <xdr:cxnSp macro="">
      <xdr:nvCxnSpPr>
        <xdr:cNvPr id="149" name="直線コネクタ 148"/>
        <xdr:cNvCxnSpPr>
          <a:stCxn id="148" idx="5"/>
          <a:endCxn id="147" idx="2"/>
        </xdr:cNvCxnSpPr>
      </xdr:nvCxnSpPr>
      <xdr:spPr bwMode="auto">
        <a:xfrm>
          <a:off x="2453203" y="12307023"/>
          <a:ext cx="1040884" cy="87478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151019</xdr:colOff>
      <xdr:row>58</xdr:row>
      <xdr:rowOff>19051</xdr:rowOff>
    </xdr:from>
    <xdr:to>
      <xdr:col>35</xdr:col>
      <xdr:colOff>135144</xdr:colOff>
      <xdr:row>59</xdr:row>
      <xdr:rowOff>15877</xdr:rowOff>
    </xdr:to>
    <xdr:sp macro="" textlink="">
      <xdr:nvSpPr>
        <xdr:cNvPr id="150" name="円/楕円 171"/>
        <xdr:cNvSpPr/>
      </xdr:nvSpPr>
      <xdr:spPr bwMode="auto">
        <a:xfrm>
          <a:off x="3472345" y="13304355"/>
          <a:ext cx="3413125" cy="27015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144462</xdr:colOff>
      <xdr:row>56</xdr:row>
      <xdr:rowOff>30163</xdr:rowOff>
    </xdr:from>
    <xdr:to>
      <xdr:col>13</xdr:col>
      <xdr:colOff>17463</xdr:colOff>
      <xdr:row>57</xdr:row>
      <xdr:rowOff>220663</xdr:rowOff>
    </xdr:to>
    <xdr:sp macro="" textlink="">
      <xdr:nvSpPr>
        <xdr:cNvPr id="151" name="円/楕円 172"/>
        <xdr:cNvSpPr/>
      </xdr:nvSpPr>
      <xdr:spPr bwMode="auto">
        <a:xfrm>
          <a:off x="334962" y="12833351"/>
          <a:ext cx="2238376" cy="49212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前年の１月～１２月の実績に</a:t>
          </a:r>
          <a:endParaRPr kumimoji="1" lang="en-US" altLang="ja-JP" sz="800">
            <a:solidFill>
              <a:srgbClr val="FF0000"/>
            </a:solidFill>
          </a:endParaRPr>
        </a:p>
        <a:p>
          <a:pPr algn="ctr"/>
          <a:r>
            <a:rPr kumimoji="1" lang="ja-JP" altLang="en-US" sz="800">
              <a:solidFill>
                <a:srgbClr val="FF0000"/>
              </a:solidFill>
            </a:rPr>
            <a:t>基づく人数を入力</a:t>
          </a:r>
          <a:endParaRPr kumimoji="1" lang="en-US" altLang="ja-JP" sz="800">
            <a:solidFill>
              <a:srgbClr val="FF0000"/>
            </a:solidFill>
          </a:endParaRPr>
        </a:p>
      </xdr:txBody>
    </xdr:sp>
    <xdr:clientData/>
  </xdr:twoCellAnchor>
  <xdr:twoCellAnchor>
    <xdr:from>
      <xdr:col>13</xdr:col>
      <xdr:colOff>17463</xdr:colOff>
      <xdr:row>56</xdr:row>
      <xdr:rowOff>276226</xdr:rowOff>
    </xdr:from>
    <xdr:to>
      <xdr:col>17</xdr:col>
      <xdr:colOff>151019</xdr:colOff>
      <xdr:row>58</xdr:row>
      <xdr:rowOff>156371</xdr:rowOff>
    </xdr:to>
    <xdr:cxnSp macro="">
      <xdr:nvCxnSpPr>
        <xdr:cNvPr id="152" name="直線コネクタ 151"/>
        <xdr:cNvCxnSpPr>
          <a:stCxn id="151" idx="6"/>
          <a:endCxn id="150" idx="2"/>
        </xdr:cNvCxnSpPr>
      </xdr:nvCxnSpPr>
      <xdr:spPr bwMode="auto">
        <a:xfrm>
          <a:off x="2573338" y="13079414"/>
          <a:ext cx="895556" cy="45958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79239</xdr:colOff>
      <xdr:row>58</xdr:row>
      <xdr:rowOff>249237</xdr:rowOff>
    </xdr:from>
    <xdr:to>
      <xdr:col>35</xdr:col>
      <xdr:colOff>126863</xdr:colOff>
      <xdr:row>59</xdr:row>
      <xdr:rowOff>246063</xdr:rowOff>
    </xdr:to>
    <xdr:sp macro="" textlink="">
      <xdr:nvSpPr>
        <xdr:cNvPr id="154" name="円/楕円 179"/>
        <xdr:cNvSpPr/>
      </xdr:nvSpPr>
      <xdr:spPr bwMode="auto">
        <a:xfrm>
          <a:off x="3400565" y="13534541"/>
          <a:ext cx="3476624" cy="27015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57151</xdr:colOff>
      <xdr:row>58</xdr:row>
      <xdr:rowOff>19048</xdr:rowOff>
    </xdr:from>
    <xdr:to>
      <xdr:col>15</xdr:col>
      <xdr:colOff>33338</xdr:colOff>
      <xdr:row>59</xdr:row>
      <xdr:rowOff>182562</xdr:rowOff>
    </xdr:to>
    <xdr:sp macro="" textlink="">
      <xdr:nvSpPr>
        <xdr:cNvPr id="155" name="円/楕円 180"/>
        <xdr:cNvSpPr/>
      </xdr:nvSpPr>
      <xdr:spPr bwMode="auto">
        <a:xfrm>
          <a:off x="666751" y="13366748"/>
          <a:ext cx="2319337" cy="44291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届出前月の実績に</a:t>
          </a:r>
          <a:endParaRPr kumimoji="1" lang="en-US" altLang="ja-JP" sz="800">
            <a:solidFill>
              <a:srgbClr val="FF0000"/>
            </a:solidFill>
          </a:endParaRPr>
        </a:p>
        <a:p>
          <a:pPr algn="ctr"/>
          <a:r>
            <a:rPr kumimoji="1" lang="ja-JP" altLang="en-US" sz="800">
              <a:solidFill>
                <a:srgbClr val="FF0000"/>
              </a:solidFill>
            </a:rPr>
            <a:t>基づく人数を入力</a:t>
          </a:r>
          <a:endParaRPr kumimoji="1" lang="en-US" altLang="ja-JP" sz="800">
            <a:solidFill>
              <a:srgbClr val="FF0000"/>
            </a:solidFill>
          </a:endParaRPr>
        </a:p>
      </xdr:txBody>
    </xdr:sp>
    <xdr:clientData/>
  </xdr:twoCellAnchor>
  <xdr:twoCellAnchor>
    <xdr:from>
      <xdr:col>15</xdr:col>
      <xdr:colOff>33338</xdr:colOff>
      <xdr:row>58</xdr:row>
      <xdr:rowOff>237468</xdr:rowOff>
    </xdr:from>
    <xdr:to>
      <xdr:col>17</xdr:col>
      <xdr:colOff>79239</xdr:colOff>
      <xdr:row>59</xdr:row>
      <xdr:rowOff>110987</xdr:rowOff>
    </xdr:to>
    <xdr:cxnSp macro="">
      <xdr:nvCxnSpPr>
        <xdr:cNvPr id="156" name="直線コネクタ 155"/>
        <xdr:cNvCxnSpPr>
          <a:stCxn id="155" idx="6"/>
          <a:endCxn id="154" idx="2"/>
        </xdr:cNvCxnSpPr>
      </xdr:nvCxnSpPr>
      <xdr:spPr bwMode="auto">
        <a:xfrm>
          <a:off x="2973664" y="13522772"/>
          <a:ext cx="426901" cy="14684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184150</xdr:colOff>
      <xdr:row>52</xdr:row>
      <xdr:rowOff>22225</xdr:rowOff>
    </xdr:from>
    <xdr:to>
      <xdr:col>35</xdr:col>
      <xdr:colOff>144463</xdr:colOff>
      <xdr:row>55</xdr:row>
      <xdr:rowOff>236538</xdr:rowOff>
    </xdr:to>
    <xdr:sp macro="" textlink="">
      <xdr:nvSpPr>
        <xdr:cNvPr id="157" name="角丸四角形 156"/>
        <xdr:cNvSpPr/>
      </xdr:nvSpPr>
      <xdr:spPr bwMode="auto">
        <a:xfrm>
          <a:off x="5232400" y="11718925"/>
          <a:ext cx="1674813" cy="10144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33338</xdr:colOff>
      <xdr:row>53</xdr:row>
      <xdr:rowOff>261144</xdr:rowOff>
    </xdr:from>
    <xdr:to>
      <xdr:col>26</xdr:col>
      <xdr:colOff>184150</xdr:colOff>
      <xdr:row>54</xdr:row>
      <xdr:rowOff>22224</xdr:rowOff>
    </xdr:to>
    <xdr:cxnSp macro="">
      <xdr:nvCxnSpPr>
        <xdr:cNvPr id="158" name="直線コネクタ 157"/>
        <xdr:cNvCxnSpPr>
          <a:stCxn id="146" idx="6"/>
          <a:endCxn id="157" idx="1"/>
        </xdr:cNvCxnSpPr>
      </xdr:nvCxnSpPr>
      <xdr:spPr bwMode="auto">
        <a:xfrm flipV="1">
          <a:off x="5081588" y="12224544"/>
          <a:ext cx="150812" cy="277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72128</xdr:colOff>
      <xdr:row>74</xdr:row>
      <xdr:rowOff>207065</xdr:rowOff>
    </xdr:from>
    <xdr:to>
      <xdr:col>34</xdr:col>
      <xdr:colOff>56253</xdr:colOff>
      <xdr:row>76</xdr:row>
      <xdr:rowOff>54596</xdr:rowOff>
    </xdr:to>
    <xdr:sp macro="" textlink="">
      <xdr:nvSpPr>
        <xdr:cNvPr id="200" name="円/楕円 146"/>
        <xdr:cNvSpPr/>
      </xdr:nvSpPr>
      <xdr:spPr bwMode="auto">
        <a:xfrm>
          <a:off x="2631454" y="17434891"/>
          <a:ext cx="3984625" cy="311357"/>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16566</xdr:colOff>
      <xdr:row>78</xdr:row>
      <xdr:rowOff>168966</xdr:rowOff>
    </xdr:from>
    <xdr:to>
      <xdr:col>26</xdr:col>
      <xdr:colOff>183253</xdr:colOff>
      <xdr:row>81</xdr:row>
      <xdr:rowOff>129348</xdr:rowOff>
    </xdr:to>
    <xdr:sp macro="" textlink="">
      <xdr:nvSpPr>
        <xdr:cNvPr id="201" name="円/楕円 147"/>
        <xdr:cNvSpPr/>
      </xdr:nvSpPr>
      <xdr:spPr bwMode="auto">
        <a:xfrm>
          <a:off x="2194892" y="18109096"/>
          <a:ext cx="3024187" cy="91288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FF0000"/>
              </a:solidFill>
            </a:rPr>
            <a:t>賃金改善を行う月を入力</a:t>
          </a:r>
          <a:endParaRPr kumimoji="1" lang="en-US" altLang="ja-JP" sz="1100">
            <a:solidFill>
              <a:srgbClr val="FF0000"/>
            </a:solidFill>
          </a:endParaRPr>
        </a:p>
        <a:p>
          <a:pPr algn="ctr"/>
          <a:endParaRPr kumimoji="1" lang="en-US" altLang="ja-JP" sz="900">
            <a:solidFill>
              <a:srgbClr val="FF0000"/>
            </a:solidFill>
          </a:endParaRPr>
        </a:p>
        <a:p>
          <a:pPr algn="ctr"/>
          <a:r>
            <a:rPr kumimoji="1" lang="en-US" altLang="ja-JP" sz="900">
              <a:solidFill>
                <a:srgbClr val="FF0000"/>
              </a:solidFill>
            </a:rPr>
            <a:t>※</a:t>
          </a:r>
          <a:r>
            <a:rPr kumimoji="1" lang="ja-JP" altLang="en-US" sz="900">
              <a:solidFill>
                <a:srgbClr val="FF0000"/>
              </a:solidFill>
            </a:rPr>
            <a:t>　原則として加算算定対象月と同月</a:t>
          </a:r>
          <a:endParaRPr kumimoji="1" lang="en-US" altLang="ja-JP" sz="900">
            <a:solidFill>
              <a:srgbClr val="FF0000"/>
            </a:solidFill>
          </a:endParaRPr>
        </a:p>
      </xdr:txBody>
    </xdr:sp>
    <xdr:clientData/>
  </xdr:twoCellAnchor>
  <xdr:twoCellAnchor>
    <xdr:from>
      <xdr:col>19</xdr:col>
      <xdr:colOff>4660</xdr:colOff>
      <xdr:row>76</xdr:row>
      <xdr:rowOff>54596</xdr:rowOff>
    </xdr:from>
    <xdr:to>
      <xdr:col>23</xdr:col>
      <xdr:colOff>159441</xdr:colOff>
      <xdr:row>78</xdr:row>
      <xdr:rowOff>168966</xdr:rowOff>
    </xdr:to>
    <xdr:cxnSp macro="">
      <xdr:nvCxnSpPr>
        <xdr:cNvPr id="202" name="直線コネクタ 201"/>
        <xdr:cNvCxnSpPr>
          <a:stCxn id="201" idx="0"/>
          <a:endCxn id="200" idx="4"/>
        </xdr:cNvCxnSpPr>
      </xdr:nvCxnSpPr>
      <xdr:spPr bwMode="auto">
        <a:xfrm flipV="1">
          <a:off x="3706986" y="17746248"/>
          <a:ext cx="916781" cy="36284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110919</xdr:colOff>
      <xdr:row>60</xdr:row>
      <xdr:rowOff>41412</xdr:rowOff>
    </xdr:from>
    <xdr:to>
      <xdr:col>35</xdr:col>
      <xdr:colOff>126794</xdr:colOff>
      <xdr:row>66</xdr:row>
      <xdr:rowOff>194434</xdr:rowOff>
    </xdr:to>
    <xdr:sp macro="" textlink="">
      <xdr:nvSpPr>
        <xdr:cNvPr id="203" name="角丸四角形 202"/>
        <xdr:cNvSpPr/>
      </xdr:nvSpPr>
      <xdr:spPr bwMode="auto">
        <a:xfrm>
          <a:off x="3432245" y="13873369"/>
          <a:ext cx="3444875" cy="15859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7731</xdr:colOff>
      <xdr:row>61</xdr:row>
      <xdr:rowOff>86415</xdr:rowOff>
    </xdr:from>
    <xdr:to>
      <xdr:col>16</xdr:col>
      <xdr:colOff>158544</xdr:colOff>
      <xdr:row>68</xdr:row>
      <xdr:rowOff>229912</xdr:rowOff>
    </xdr:to>
    <xdr:sp macro="" textlink="">
      <xdr:nvSpPr>
        <xdr:cNvPr id="204" name="円/楕円 188"/>
        <xdr:cNvSpPr/>
      </xdr:nvSpPr>
      <xdr:spPr bwMode="auto">
        <a:xfrm>
          <a:off x="2376557" y="14191698"/>
          <a:ext cx="912813" cy="176688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自動計算（入力不要）</a:t>
          </a:r>
          <a:endParaRPr kumimoji="1" lang="en-US" altLang="ja-JP" sz="900">
            <a:solidFill>
              <a:srgbClr val="FF0000"/>
            </a:solidFill>
          </a:endParaRPr>
        </a:p>
        <a:p>
          <a:pPr algn="ctr"/>
          <a:endParaRPr kumimoji="1" lang="en-US" altLang="ja-JP" sz="900">
            <a:solidFill>
              <a:srgbClr val="FF0000"/>
            </a:solidFill>
          </a:endParaRPr>
        </a:p>
        <a:p>
          <a:pPr algn="ctr"/>
          <a:r>
            <a:rPr kumimoji="1" lang="en-US" altLang="ja-JP" sz="800">
              <a:solidFill>
                <a:srgbClr val="FF0000"/>
              </a:solidFill>
            </a:rPr>
            <a:t>※</a:t>
          </a:r>
          <a:r>
            <a:rPr kumimoji="1" lang="ja-JP" altLang="en-US" sz="800">
              <a:solidFill>
                <a:srgbClr val="FF0000"/>
              </a:solidFill>
            </a:rPr>
            <a:t>印刷範囲外にグループ毎の配分比率を要入力</a:t>
          </a:r>
          <a:endParaRPr kumimoji="1" lang="en-US" altLang="ja-JP" sz="800">
            <a:solidFill>
              <a:srgbClr val="FF0000"/>
            </a:solidFill>
          </a:endParaRPr>
        </a:p>
      </xdr:txBody>
    </xdr:sp>
    <xdr:clientData/>
  </xdr:twoCellAnchor>
  <xdr:twoCellAnchor>
    <xdr:from>
      <xdr:col>9</xdr:col>
      <xdr:colOff>158544</xdr:colOff>
      <xdr:row>60</xdr:row>
      <xdr:rowOff>266078</xdr:rowOff>
    </xdr:from>
    <xdr:to>
      <xdr:col>11</xdr:col>
      <xdr:colOff>39482</xdr:colOff>
      <xdr:row>68</xdr:row>
      <xdr:rowOff>214036</xdr:rowOff>
    </xdr:to>
    <xdr:sp macro="" textlink="">
      <xdr:nvSpPr>
        <xdr:cNvPr id="205" name="円/楕円 192"/>
        <xdr:cNvSpPr/>
      </xdr:nvSpPr>
      <xdr:spPr bwMode="auto">
        <a:xfrm>
          <a:off x="1955870" y="14098035"/>
          <a:ext cx="261938" cy="184467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146119</xdr:colOff>
      <xdr:row>66</xdr:row>
      <xdr:rowOff>7937</xdr:rowOff>
    </xdr:from>
    <xdr:to>
      <xdr:col>7</xdr:col>
      <xdr:colOff>87106</xdr:colOff>
      <xdr:row>68</xdr:row>
      <xdr:rowOff>47349</xdr:rowOff>
    </xdr:to>
    <xdr:sp macro="" textlink="">
      <xdr:nvSpPr>
        <xdr:cNvPr id="206" name="円/楕円 193"/>
        <xdr:cNvSpPr/>
      </xdr:nvSpPr>
      <xdr:spPr bwMode="auto">
        <a:xfrm>
          <a:off x="336619" y="15272785"/>
          <a:ext cx="1166813" cy="50323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いずれか一つチェック</a:t>
          </a:r>
          <a:endParaRPr kumimoji="1" lang="en-US" altLang="ja-JP" sz="900">
            <a:solidFill>
              <a:srgbClr val="FF0000"/>
            </a:solidFill>
          </a:endParaRPr>
        </a:p>
      </xdr:txBody>
    </xdr:sp>
    <xdr:clientData/>
  </xdr:twoCellAnchor>
  <xdr:twoCellAnchor>
    <xdr:from>
      <xdr:col>7</xdr:col>
      <xdr:colOff>87106</xdr:colOff>
      <xdr:row>64</xdr:row>
      <xdr:rowOff>219351</xdr:rowOff>
    </xdr:from>
    <xdr:to>
      <xdr:col>9</xdr:col>
      <xdr:colOff>158544</xdr:colOff>
      <xdr:row>67</xdr:row>
      <xdr:rowOff>28437</xdr:rowOff>
    </xdr:to>
    <xdr:cxnSp macro="">
      <xdr:nvCxnSpPr>
        <xdr:cNvPr id="207" name="直線コネクタ 206"/>
        <xdr:cNvCxnSpPr>
          <a:stCxn id="205" idx="2"/>
          <a:endCxn id="206" idx="6"/>
        </xdr:cNvCxnSpPr>
      </xdr:nvCxnSpPr>
      <xdr:spPr bwMode="auto">
        <a:xfrm flipH="1">
          <a:off x="1503432" y="15020373"/>
          <a:ext cx="452438" cy="5048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126792</xdr:colOff>
      <xdr:row>68</xdr:row>
      <xdr:rowOff>150537</xdr:rowOff>
    </xdr:from>
    <xdr:to>
      <xdr:col>25</xdr:col>
      <xdr:colOff>47419</xdr:colOff>
      <xdr:row>70</xdr:row>
      <xdr:rowOff>128036</xdr:rowOff>
    </xdr:to>
    <xdr:sp macro="" textlink="">
      <xdr:nvSpPr>
        <xdr:cNvPr id="208" name="円/楕円 196"/>
        <xdr:cNvSpPr/>
      </xdr:nvSpPr>
      <xdr:spPr bwMode="auto">
        <a:xfrm>
          <a:off x="4400618" y="15879211"/>
          <a:ext cx="492127" cy="44132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182355</xdr:colOff>
      <xdr:row>70</xdr:row>
      <xdr:rowOff>231222</xdr:rowOff>
    </xdr:from>
    <xdr:to>
      <xdr:col>34</xdr:col>
      <xdr:colOff>174419</xdr:colOff>
      <xdr:row>74</xdr:row>
      <xdr:rowOff>145222</xdr:rowOff>
    </xdr:to>
    <xdr:sp macro="" textlink="">
      <xdr:nvSpPr>
        <xdr:cNvPr id="209" name="円/楕円 197"/>
        <xdr:cNvSpPr/>
      </xdr:nvSpPr>
      <xdr:spPr bwMode="auto">
        <a:xfrm>
          <a:off x="2360681" y="16423722"/>
          <a:ext cx="4373564" cy="94932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700">
              <a:solidFill>
                <a:srgbClr val="FF0000"/>
              </a:solidFill>
            </a:rPr>
            <a:t>(A)</a:t>
          </a:r>
          <a:r>
            <a:rPr kumimoji="1" lang="ja-JP" altLang="en-US" sz="700">
              <a:solidFill>
                <a:srgbClr val="FF0000"/>
              </a:solidFill>
            </a:rPr>
            <a:t>グループのうち、「月額平均８万円の賃金改善となる者又は改善後の賃金が年額</a:t>
          </a:r>
          <a:r>
            <a:rPr kumimoji="1" lang="en-US" altLang="ja-JP" sz="700">
              <a:solidFill>
                <a:srgbClr val="FF0000"/>
              </a:solidFill>
            </a:rPr>
            <a:t>440</a:t>
          </a:r>
          <a:r>
            <a:rPr kumimoji="1" lang="ja-JP" altLang="en-US" sz="700">
              <a:solidFill>
                <a:srgbClr val="FF0000"/>
              </a:solidFill>
            </a:rPr>
            <a:t>万円となる者」の人数</a:t>
          </a:r>
          <a:endParaRPr kumimoji="1" lang="en-US" altLang="ja-JP" sz="7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届け出る事業所数以上の人数でない場合は、理由のいずれかにチェック</a:t>
          </a:r>
          <a:endParaRPr kumimoji="1" lang="en-US" altLang="ja-JP" sz="700">
            <a:solidFill>
              <a:srgbClr val="FF0000"/>
            </a:solidFill>
          </a:endParaRPr>
        </a:p>
      </xdr:txBody>
    </xdr:sp>
    <xdr:clientData/>
  </xdr:twoCellAnchor>
  <xdr:twoCellAnchor>
    <xdr:from>
      <xdr:col>1</xdr:col>
      <xdr:colOff>173935</xdr:colOff>
      <xdr:row>70</xdr:row>
      <xdr:rowOff>208653</xdr:rowOff>
    </xdr:from>
    <xdr:to>
      <xdr:col>3</xdr:col>
      <xdr:colOff>97942</xdr:colOff>
      <xdr:row>75</xdr:row>
      <xdr:rowOff>46315</xdr:rowOff>
    </xdr:to>
    <xdr:sp macro="" textlink="">
      <xdr:nvSpPr>
        <xdr:cNvPr id="210" name="円/楕円 198"/>
        <xdr:cNvSpPr/>
      </xdr:nvSpPr>
      <xdr:spPr bwMode="auto">
        <a:xfrm>
          <a:off x="364435" y="16401153"/>
          <a:ext cx="338137" cy="110490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8362</xdr:colOff>
      <xdr:row>70</xdr:row>
      <xdr:rowOff>62940</xdr:rowOff>
    </xdr:from>
    <xdr:to>
      <xdr:col>23</xdr:col>
      <xdr:colOff>83137</xdr:colOff>
      <xdr:row>70</xdr:row>
      <xdr:rowOff>231222</xdr:rowOff>
    </xdr:to>
    <xdr:cxnSp macro="">
      <xdr:nvCxnSpPr>
        <xdr:cNvPr id="211" name="直線コネクタ 210"/>
        <xdr:cNvCxnSpPr>
          <a:stCxn id="208" idx="3"/>
          <a:endCxn id="209" idx="0"/>
        </xdr:cNvCxnSpPr>
      </xdr:nvCxnSpPr>
      <xdr:spPr bwMode="auto">
        <a:xfrm>
          <a:off x="4472688" y="16255440"/>
          <a:ext cx="74775" cy="16828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97942</xdr:colOff>
      <xdr:row>73</xdr:row>
      <xdr:rowOff>10146</xdr:rowOff>
    </xdr:from>
    <xdr:to>
      <xdr:col>11</xdr:col>
      <xdr:colOff>182355</xdr:colOff>
      <xdr:row>73</xdr:row>
      <xdr:rowOff>65365</xdr:rowOff>
    </xdr:to>
    <xdr:cxnSp macro="">
      <xdr:nvCxnSpPr>
        <xdr:cNvPr id="212" name="直線コネクタ 211"/>
        <xdr:cNvCxnSpPr>
          <a:stCxn id="210" idx="6"/>
          <a:endCxn id="209" idx="2"/>
        </xdr:cNvCxnSpPr>
      </xdr:nvCxnSpPr>
      <xdr:spPr bwMode="auto">
        <a:xfrm flipV="1">
          <a:off x="702572" y="16898385"/>
          <a:ext cx="1658109" cy="552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157370</xdr:colOff>
      <xdr:row>63</xdr:row>
      <xdr:rowOff>24847</xdr:rowOff>
    </xdr:from>
    <xdr:to>
      <xdr:col>17</xdr:col>
      <xdr:colOff>109745</xdr:colOff>
      <xdr:row>64</xdr:row>
      <xdr:rowOff>144565</xdr:rowOff>
    </xdr:to>
    <xdr:cxnSp macro="">
      <xdr:nvCxnSpPr>
        <xdr:cNvPr id="213" name="直線コネクタ 212"/>
        <xdr:cNvCxnSpPr/>
      </xdr:nvCxnSpPr>
      <xdr:spPr bwMode="auto">
        <a:xfrm flipV="1">
          <a:off x="3288196" y="14593956"/>
          <a:ext cx="142875" cy="35163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1725</xdr:colOff>
      <xdr:row>86</xdr:row>
      <xdr:rowOff>176145</xdr:rowOff>
    </xdr:from>
    <xdr:to>
      <xdr:col>35</xdr:col>
      <xdr:colOff>152538</xdr:colOff>
      <xdr:row>87</xdr:row>
      <xdr:rowOff>231362</xdr:rowOff>
    </xdr:to>
    <xdr:sp macro="" textlink="">
      <xdr:nvSpPr>
        <xdr:cNvPr id="230" name="円/楕円 204"/>
        <xdr:cNvSpPr/>
      </xdr:nvSpPr>
      <xdr:spPr bwMode="auto">
        <a:xfrm>
          <a:off x="5990051" y="20832971"/>
          <a:ext cx="912813"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173935</xdr:colOff>
      <xdr:row>85</xdr:row>
      <xdr:rowOff>115956</xdr:rowOff>
    </xdr:from>
    <xdr:to>
      <xdr:col>25</xdr:col>
      <xdr:colOff>49696</xdr:colOff>
      <xdr:row>88</xdr:row>
      <xdr:rowOff>213763</xdr:rowOff>
    </xdr:to>
    <xdr:sp macro="" textlink="">
      <xdr:nvSpPr>
        <xdr:cNvPr id="231" name="円/楕円 205"/>
        <xdr:cNvSpPr/>
      </xdr:nvSpPr>
      <xdr:spPr bwMode="auto">
        <a:xfrm>
          <a:off x="1399761" y="20540869"/>
          <a:ext cx="3495261" cy="7604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25</xdr:col>
      <xdr:colOff>49696</xdr:colOff>
      <xdr:row>87</xdr:row>
      <xdr:rowOff>65468</xdr:rowOff>
    </xdr:from>
    <xdr:to>
      <xdr:col>31</xdr:col>
      <xdr:colOff>1725</xdr:colOff>
      <xdr:row>87</xdr:row>
      <xdr:rowOff>104362</xdr:rowOff>
    </xdr:to>
    <xdr:cxnSp macro="">
      <xdr:nvCxnSpPr>
        <xdr:cNvPr id="232" name="直線コネクタ 231"/>
        <xdr:cNvCxnSpPr>
          <a:stCxn id="230" idx="2"/>
          <a:endCxn id="231" idx="6"/>
        </xdr:cNvCxnSpPr>
      </xdr:nvCxnSpPr>
      <xdr:spPr bwMode="auto">
        <a:xfrm flipH="1" flipV="1">
          <a:off x="4895022" y="20921077"/>
          <a:ext cx="1095029" cy="3889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159094</xdr:colOff>
      <xdr:row>97</xdr:row>
      <xdr:rowOff>143015</xdr:rowOff>
    </xdr:from>
    <xdr:to>
      <xdr:col>35</xdr:col>
      <xdr:colOff>119407</xdr:colOff>
      <xdr:row>99</xdr:row>
      <xdr:rowOff>16015</xdr:rowOff>
    </xdr:to>
    <xdr:sp macro="" textlink="">
      <xdr:nvSpPr>
        <xdr:cNvPr id="234" name="円/楕円 204"/>
        <xdr:cNvSpPr/>
      </xdr:nvSpPr>
      <xdr:spPr bwMode="auto">
        <a:xfrm>
          <a:off x="5956920" y="23905819"/>
          <a:ext cx="912813"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156334</xdr:colOff>
      <xdr:row>99</xdr:row>
      <xdr:rowOff>214314</xdr:rowOff>
    </xdr:from>
    <xdr:to>
      <xdr:col>34</xdr:col>
      <xdr:colOff>145981</xdr:colOff>
      <xdr:row>100</xdr:row>
      <xdr:rowOff>23955</xdr:rowOff>
    </xdr:to>
    <xdr:sp macro="" textlink="">
      <xdr:nvSpPr>
        <xdr:cNvPr id="235" name="円/楕円 205"/>
        <xdr:cNvSpPr/>
      </xdr:nvSpPr>
      <xdr:spPr bwMode="auto">
        <a:xfrm>
          <a:off x="3664709" y="24439564"/>
          <a:ext cx="3037647" cy="76214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30</xdr:col>
      <xdr:colOff>159094</xdr:colOff>
      <xdr:row>98</xdr:row>
      <xdr:rowOff>119202</xdr:rowOff>
    </xdr:from>
    <xdr:to>
      <xdr:col>34</xdr:col>
      <xdr:colOff>145981</xdr:colOff>
      <xdr:row>99</xdr:row>
      <xdr:rowOff>595385</xdr:rowOff>
    </xdr:to>
    <xdr:cxnSp macro="">
      <xdr:nvCxnSpPr>
        <xdr:cNvPr id="236" name="直線コネクタ 235"/>
        <xdr:cNvCxnSpPr>
          <a:stCxn id="234" idx="2"/>
          <a:endCxn id="235" idx="6"/>
        </xdr:cNvCxnSpPr>
      </xdr:nvCxnSpPr>
      <xdr:spPr bwMode="auto">
        <a:xfrm>
          <a:off x="5953469" y="24114265"/>
          <a:ext cx="748887" cy="70637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114</xdr:row>
      <xdr:rowOff>347869</xdr:rowOff>
    </xdr:from>
    <xdr:to>
      <xdr:col>28</xdr:col>
      <xdr:colOff>182563</xdr:colOff>
      <xdr:row>115</xdr:row>
      <xdr:rowOff>515384</xdr:rowOff>
    </xdr:to>
    <xdr:sp macro="" textlink="">
      <xdr:nvSpPr>
        <xdr:cNvPr id="237" name="円/楕円 190"/>
        <xdr:cNvSpPr/>
      </xdr:nvSpPr>
      <xdr:spPr bwMode="auto">
        <a:xfrm>
          <a:off x="2178326" y="29022260"/>
          <a:ext cx="3421063" cy="106203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前年の賃金改善の内容を入力</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　前年に加算額を上回る改善を実施していれば、基本的には当該上回った部分が対象となる。</a:t>
          </a:r>
          <a:endParaRPr kumimoji="1" lang="en-US" altLang="ja-JP" sz="700">
            <a:solidFill>
              <a:srgbClr val="FF0000"/>
            </a:solidFill>
          </a:endParaRPr>
        </a:p>
      </xdr:txBody>
    </xdr:sp>
    <xdr:clientData/>
  </xdr:twoCellAnchor>
  <xdr:twoCellAnchor>
    <xdr:from>
      <xdr:col>31</xdr:col>
      <xdr:colOff>31750</xdr:colOff>
      <xdr:row>121</xdr:row>
      <xdr:rowOff>8078</xdr:rowOff>
    </xdr:from>
    <xdr:to>
      <xdr:col>35</xdr:col>
      <xdr:colOff>150814</xdr:colOff>
      <xdr:row>122</xdr:row>
      <xdr:rowOff>55013</xdr:rowOff>
    </xdr:to>
    <xdr:sp macro="" textlink="">
      <xdr:nvSpPr>
        <xdr:cNvPr id="238" name="円/楕円 225"/>
        <xdr:cNvSpPr/>
      </xdr:nvSpPr>
      <xdr:spPr bwMode="auto">
        <a:xfrm>
          <a:off x="6020076" y="31316339"/>
          <a:ext cx="881064"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109745</xdr:colOff>
      <xdr:row>120</xdr:row>
      <xdr:rowOff>80550</xdr:rowOff>
    </xdr:from>
    <xdr:to>
      <xdr:col>25</xdr:col>
      <xdr:colOff>1</xdr:colOff>
      <xdr:row>124</xdr:row>
      <xdr:rowOff>117203</xdr:rowOff>
    </xdr:to>
    <xdr:sp macro="" textlink="">
      <xdr:nvSpPr>
        <xdr:cNvPr id="239" name="円/楕円 226"/>
        <xdr:cNvSpPr/>
      </xdr:nvSpPr>
      <xdr:spPr bwMode="auto">
        <a:xfrm>
          <a:off x="1713120" y="31259050"/>
          <a:ext cx="3128756" cy="77484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25</xdr:col>
      <xdr:colOff>1</xdr:colOff>
      <xdr:row>121</xdr:row>
      <xdr:rowOff>134733</xdr:rowOff>
    </xdr:from>
    <xdr:to>
      <xdr:col>31</xdr:col>
      <xdr:colOff>31750</xdr:colOff>
      <xdr:row>122</xdr:row>
      <xdr:rowOff>39346</xdr:rowOff>
    </xdr:to>
    <xdr:cxnSp macro="">
      <xdr:nvCxnSpPr>
        <xdr:cNvPr id="240" name="直線コネクタ 239"/>
        <xdr:cNvCxnSpPr>
          <a:stCxn id="238" idx="2"/>
          <a:endCxn id="239" idx="6"/>
        </xdr:cNvCxnSpPr>
      </xdr:nvCxnSpPr>
      <xdr:spPr bwMode="auto">
        <a:xfrm flipH="1">
          <a:off x="4841876" y="31535483"/>
          <a:ext cx="1174749" cy="11098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56107</xdr:colOff>
      <xdr:row>137</xdr:row>
      <xdr:rowOff>91109</xdr:rowOff>
    </xdr:from>
    <xdr:to>
      <xdr:col>32</xdr:col>
      <xdr:colOff>16421</xdr:colOff>
      <xdr:row>138</xdr:row>
      <xdr:rowOff>211000</xdr:rowOff>
    </xdr:to>
    <xdr:sp macro="" textlink="">
      <xdr:nvSpPr>
        <xdr:cNvPr id="242" name="円/楕円 228"/>
        <xdr:cNvSpPr/>
      </xdr:nvSpPr>
      <xdr:spPr bwMode="auto">
        <a:xfrm>
          <a:off x="5282433" y="36294392"/>
          <a:ext cx="912814" cy="25241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149087</xdr:colOff>
      <xdr:row>139</xdr:row>
      <xdr:rowOff>215484</xdr:rowOff>
    </xdr:from>
    <xdr:to>
      <xdr:col>22</xdr:col>
      <xdr:colOff>88894</xdr:colOff>
      <xdr:row>141</xdr:row>
      <xdr:rowOff>313291</xdr:rowOff>
    </xdr:to>
    <xdr:sp macro="" textlink="">
      <xdr:nvSpPr>
        <xdr:cNvPr id="243" name="円/楕円 229"/>
        <xdr:cNvSpPr/>
      </xdr:nvSpPr>
      <xdr:spPr bwMode="auto">
        <a:xfrm>
          <a:off x="1167848" y="36766636"/>
          <a:ext cx="3194872" cy="7604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22</xdr:col>
      <xdr:colOff>88894</xdr:colOff>
      <xdr:row>138</xdr:row>
      <xdr:rowOff>84794</xdr:rowOff>
    </xdr:from>
    <xdr:to>
      <xdr:col>27</xdr:col>
      <xdr:colOff>56107</xdr:colOff>
      <xdr:row>140</xdr:row>
      <xdr:rowOff>272670</xdr:rowOff>
    </xdr:to>
    <xdr:cxnSp macro="">
      <xdr:nvCxnSpPr>
        <xdr:cNvPr id="244" name="直線コネクタ 243"/>
        <xdr:cNvCxnSpPr>
          <a:stCxn id="242" idx="2"/>
          <a:endCxn id="243" idx="6"/>
        </xdr:cNvCxnSpPr>
      </xdr:nvCxnSpPr>
      <xdr:spPr bwMode="auto">
        <a:xfrm flipH="1">
          <a:off x="4362720" y="36420598"/>
          <a:ext cx="919713" cy="72624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165652</xdr:colOff>
      <xdr:row>150</xdr:row>
      <xdr:rowOff>16565</xdr:rowOff>
    </xdr:from>
    <xdr:to>
      <xdr:col>5</xdr:col>
      <xdr:colOff>19809</xdr:colOff>
      <xdr:row>174</xdr:row>
      <xdr:rowOff>32643</xdr:rowOff>
    </xdr:to>
    <xdr:sp macro="" textlink="">
      <xdr:nvSpPr>
        <xdr:cNvPr id="245" name="角丸四角形 244"/>
        <xdr:cNvSpPr/>
      </xdr:nvSpPr>
      <xdr:spPr bwMode="auto">
        <a:xfrm>
          <a:off x="770282" y="40609630"/>
          <a:ext cx="268288" cy="4704035"/>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114086</xdr:colOff>
      <xdr:row>154</xdr:row>
      <xdr:rowOff>49279</xdr:rowOff>
    </xdr:from>
    <xdr:to>
      <xdr:col>31</xdr:col>
      <xdr:colOff>132521</xdr:colOff>
      <xdr:row>163</xdr:row>
      <xdr:rowOff>8282</xdr:rowOff>
    </xdr:to>
    <xdr:sp macro="" textlink="">
      <xdr:nvSpPr>
        <xdr:cNvPr id="246" name="円/楕円 233"/>
        <xdr:cNvSpPr/>
      </xdr:nvSpPr>
      <xdr:spPr bwMode="auto">
        <a:xfrm>
          <a:off x="2482912" y="41346366"/>
          <a:ext cx="3637935" cy="189713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当てはまるもの全てにチェック</a:t>
          </a:r>
          <a:endParaRPr kumimoji="1" lang="en-US" altLang="ja-JP" sz="800">
            <a:solidFill>
              <a:srgbClr val="FF0000"/>
            </a:solidFill>
          </a:endParaRPr>
        </a:p>
        <a:p>
          <a:pPr algn="ctr"/>
          <a:endParaRPr kumimoji="1" lang="en-US" altLang="ja-JP" sz="800">
            <a:solidFill>
              <a:srgbClr val="FF0000"/>
            </a:solidFill>
          </a:endParaRPr>
        </a:p>
        <a:p>
          <a:pPr algn="ctr"/>
          <a:r>
            <a:rPr kumimoji="1" lang="en-US" altLang="ja-JP" sz="700">
              <a:solidFill>
                <a:srgbClr val="FF0000"/>
              </a:solidFill>
            </a:rPr>
            <a:t>※</a:t>
          </a:r>
          <a:r>
            <a:rPr kumimoji="1" lang="ja-JP" altLang="en-US" sz="700">
              <a:solidFill>
                <a:srgbClr val="FF0000"/>
              </a:solidFill>
            </a:rPr>
            <a:t>令和３年度において、特定加算を取得する場合、「入職促進に向けた取組」「資質の向上やキャリアアップに向けた支援」「両立支援・多様な働き方の推進」「腰痛を含む心身の健康管理」「生産性向上のための業務改善の取組」「やりがい・働きがいの醸成」の６つの区分から３つの区分を選択し、それぞれ１以上の取組が必要</a:t>
          </a:r>
          <a:endParaRPr kumimoji="1" lang="en-US" altLang="ja-JP" sz="700">
            <a:solidFill>
              <a:srgbClr val="FF0000"/>
            </a:solidFill>
          </a:endParaRPr>
        </a:p>
      </xdr:txBody>
    </xdr:sp>
    <xdr:clientData/>
  </xdr:twoCellAnchor>
  <xdr:twoCellAnchor>
    <xdr:from>
      <xdr:col>5</xdr:col>
      <xdr:colOff>19809</xdr:colOff>
      <xdr:row>158</xdr:row>
      <xdr:rowOff>136455</xdr:rowOff>
    </xdr:from>
    <xdr:to>
      <xdr:col>12</xdr:col>
      <xdr:colOff>114086</xdr:colOff>
      <xdr:row>161</xdr:row>
      <xdr:rowOff>165409</xdr:rowOff>
    </xdr:to>
    <xdr:cxnSp macro="">
      <xdr:nvCxnSpPr>
        <xdr:cNvPr id="247" name="直線コネクタ 246"/>
        <xdr:cNvCxnSpPr>
          <a:stCxn id="245" idx="3"/>
          <a:endCxn id="246" idx="2"/>
        </xdr:cNvCxnSpPr>
      </xdr:nvCxnSpPr>
      <xdr:spPr bwMode="auto">
        <a:xfrm flipV="1">
          <a:off x="1038570" y="42294933"/>
          <a:ext cx="1444342" cy="6667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127000</xdr:colOff>
      <xdr:row>175</xdr:row>
      <xdr:rowOff>124239</xdr:rowOff>
    </xdr:from>
    <xdr:to>
      <xdr:col>34</xdr:col>
      <xdr:colOff>49696</xdr:colOff>
      <xdr:row>181</xdr:row>
      <xdr:rowOff>142875</xdr:rowOff>
    </xdr:to>
    <xdr:sp macro="" textlink="">
      <xdr:nvSpPr>
        <xdr:cNvPr id="260" name="円/楕円 237"/>
        <xdr:cNvSpPr/>
      </xdr:nvSpPr>
      <xdr:spPr bwMode="auto">
        <a:xfrm>
          <a:off x="317500" y="45521217"/>
          <a:ext cx="6292022" cy="11616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u="sng">
              <a:solidFill>
                <a:srgbClr val="FF0000"/>
              </a:solidFill>
            </a:rPr>
            <a:t>令和３年度には算定要件としないため入力不要</a:t>
          </a:r>
          <a:endParaRPr kumimoji="1" lang="en-US" altLang="ja-JP" sz="900" u="sng">
            <a:solidFill>
              <a:srgbClr val="FF0000"/>
            </a:solidFill>
          </a:endParaRPr>
        </a:p>
        <a:p>
          <a:pPr algn="ctr"/>
          <a:endParaRPr kumimoji="1" lang="en-US" altLang="ja-JP" sz="900" u="sng">
            <a:solidFill>
              <a:srgbClr val="FF0000"/>
            </a:solidFill>
          </a:endParaRPr>
        </a:p>
        <a:p>
          <a:pPr algn="ctr"/>
          <a:r>
            <a:rPr kumimoji="1" lang="en-US" altLang="ja-JP" sz="900">
              <a:solidFill>
                <a:srgbClr val="FF0000"/>
              </a:solidFill>
            </a:rPr>
            <a:t>※</a:t>
          </a:r>
          <a:r>
            <a:rPr kumimoji="1" lang="ja-JP" altLang="en-US" sz="900">
              <a:solidFill>
                <a:srgbClr val="FF0000"/>
              </a:solidFill>
            </a:rPr>
            <a:t>令和３年度からの要件の見直しの内容が「介護サービス情報公表システム」に反映されていないため令和３年度は算定要件としないこととされている。</a:t>
          </a:r>
          <a:endParaRPr kumimoji="1" lang="en-US" altLang="ja-JP" sz="800">
            <a:solidFill>
              <a:srgbClr val="FF0000"/>
            </a:solidFill>
          </a:endParaRPr>
        </a:p>
      </xdr:txBody>
    </xdr:sp>
    <xdr:clientData/>
  </xdr:twoCellAnchor>
  <xdr:twoCellAnchor>
    <xdr:from>
      <xdr:col>0</xdr:col>
      <xdr:colOff>173934</xdr:colOff>
      <xdr:row>184</xdr:row>
      <xdr:rowOff>99391</xdr:rowOff>
    </xdr:from>
    <xdr:to>
      <xdr:col>2</xdr:col>
      <xdr:colOff>41482</xdr:colOff>
      <xdr:row>193</xdr:row>
      <xdr:rowOff>103462</xdr:rowOff>
    </xdr:to>
    <xdr:sp macro="" textlink="">
      <xdr:nvSpPr>
        <xdr:cNvPr id="262" name="角丸四角形 261"/>
        <xdr:cNvSpPr/>
      </xdr:nvSpPr>
      <xdr:spPr bwMode="auto">
        <a:xfrm>
          <a:off x="173934" y="47202587"/>
          <a:ext cx="265113" cy="1925636"/>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146664</xdr:colOff>
      <xdr:row>186</xdr:row>
      <xdr:rowOff>187948</xdr:rowOff>
    </xdr:from>
    <xdr:to>
      <xdr:col>28</xdr:col>
      <xdr:colOff>3790</xdr:colOff>
      <xdr:row>191</xdr:row>
      <xdr:rowOff>210</xdr:rowOff>
    </xdr:to>
    <xdr:sp macro="" textlink="">
      <xdr:nvSpPr>
        <xdr:cNvPr id="263" name="円/楕円 241"/>
        <xdr:cNvSpPr/>
      </xdr:nvSpPr>
      <xdr:spPr bwMode="auto">
        <a:xfrm>
          <a:off x="2515490" y="47680426"/>
          <a:ext cx="2905126" cy="107950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u="sng">
              <a:solidFill>
                <a:srgbClr val="FF0000"/>
              </a:solidFill>
            </a:rPr>
            <a:t>必ず全てにチェック</a:t>
          </a:r>
          <a:endParaRPr kumimoji="1" lang="en-US" altLang="ja-JP" sz="900" u="sng">
            <a:solidFill>
              <a:srgbClr val="FF0000"/>
            </a:solidFill>
          </a:endParaRPr>
        </a:p>
        <a:p>
          <a:pPr algn="ctr"/>
          <a:endParaRPr kumimoji="1" lang="en-US" altLang="ja-JP" sz="900">
            <a:solidFill>
              <a:srgbClr val="FF0000"/>
            </a:solidFill>
          </a:endParaRPr>
        </a:p>
        <a:p>
          <a:pPr algn="ctr"/>
          <a:r>
            <a:rPr kumimoji="1" lang="en-US" altLang="ja-JP" sz="800">
              <a:solidFill>
                <a:srgbClr val="FF0000"/>
              </a:solidFill>
            </a:rPr>
            <a:t>※</a:t>
          </a:r>
          <a:r>
            <a:rPr kumimoji="1" lang="ja-JP" altLang="en-US" sz="800">
              <a:solidFill>
                <a:srgbClr val="FF0000"/>
              </a:solidFill>
            </a:rPr>
            <a:t>全てにチェックされない場合、加算の要件を満たしていない</a:t>
          </a:r>
          <a:endParaRPr kumimoji="1" lang="en-US" altLang="ja-JP" sz="800">
            <a:solidFill>
              <a:srgbClr val="FF0000"/>
            </a:solidFill>
          </a:endParaRPr>
        </a:p>
      </xdr:txBody>
    </xdr:sp>
    <xdr:clientData/>
  </xdr:twoCellAnchor>
  <xdr:twoCellAnchor>
    <xdr:from>
      <xdr:col>2</xdr:col>
      <xdr:colOff>41482</xdr:colOff>
      <xdr:row>189</xdr:row>
      <xdr:rowOff>56493</xdr:rowOff>
    </xdr:from>
    <xdr:to>
      <xdr:col>12</xdr:col>
      <xdr:colOff>146664</xdr:colOff>
      <xdr:row>189</xdr:row>
      <xdr:rowOff>112059</xdr:rowOff>
    </xdr:to>
    <xdr:cxnSp macro="">
      <xdr:nvCxnSpPr>
        <xdr:cNvPr id="264" name="直線コネクタ 263"/>
        <xdr:cNvCxnSpPr>
          <a:stCxn id="262" idx="3"/>
          <a:endCxn id="263" idx="2"/>
        </xdr:cNvCxnSpPr>
      </xdr:nvCxnSpPr>
      <xdr:spPr bwMode="auto">
        <a:xfrm>
          <a:off x="439047" y="48170167"/>
          <a:ext cx="2076443" cy="555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19672</xdr:colOff>
      <xdr:row>197</xdr:row>
      <xdr:rowOff>392596</xdr:rowOff>
    </xdr:from>
    <xdr:to>
      <xdr:col>12</xdr:col>
      <xdr:colOff>24159</xdr:colOff>
      <xdr:row>200</xdr:row>
      <xdr:rowOff>86969</xdr:rowOff>
    </xdr:to>
    <xdr:sp macro="" textlink="">
      <xdr:nvSpPr>
        <xdr:cNvPr id="268" name="円/楕円 182"/>
        <xdr:cNvSpPr/>
      </xdr:nvSpPr>
      <xdr:spPr bwMode="auto">
        <a:xfrm>
          <a:off x="210172" y="49947444"/>
          <a:ext cx="2182813" cy="32385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194297</xdr:colOff>
      <xdr:row>194</xdr:row>
      <xdr:rowOff>95735</xdr:rowOff>
    </xdr:from>
    <xdr:to>
      <xdr:col>15</xdr:col>
      <xdr:colOff>111471</xdr:colOff>
      <xdr:row>197</xdr:row>
      <xdr:rowOff>103671</xdr:rowOff>
    </xdr:to>
    <xdr:sp macro="" textlink="">
      <xdr:nvSpPr>
        <xdr:cNvPr id="269" name="円/楕円 183"/>
        <xdr:cNvSpPr/>
      </xdr:nvSpPr>
      <xdr:spPr bwMode="auto">
        <a:xfrm>
          <a:off x="384797" y="49419360"/>
          <a:ext cx="2663549" cy="3889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証明日を入力（例</a:t>
          </a:r>
          <a:r>
            <a:rPr kumimoji="1" lang="ja-JP" altLang="en-US" sz="800" baseline="0">
              <a:solidFill>
                <a:srgbClr val="FF0000"/>
              </a:solidFill>
            </a:rPr>
            <a:t> 職員への周知日等）</a:t>
          </a:r>
          <a:endParaRPr kumimoji="1" lang="en-US" altLang="ja-JP" sz="800">
            <a:solidFill>
              <a:srgbClr val="FF0000"/>
            </a:solidFill>
          </a:endParaRPr>
        </a:p>
      </xdr:txBody>
    </xdr:sp>
    <xdr:clientData/>
  </xdr:twoCellAnchor>
  <xdr:twoCellAnchor>
    <xdr:from>
      <xdr:col>6</xdr:col>
      <xdr:colOff>77478</xdr:colOff>
      <xdr:row>197</xdr:row>
      <xdr:rowOff>103671</xdr:rowOff>
    </xdr:from>
    <xdr:to>
      <xdr:col>8</xdr:col>
      <xdr:colOff>113197</xdr:colOff>
      <xdr:row>197</xdr:row>
      <xdr:rowOff>392596</xdr:rowOff>
    </xdr:to>
    <xdr:cxnSp macro="">
      <xdr:nvCxnSpPr>
        <xdr:cNvPr id="270" name="直線コネクタ 269"/>
        <xdr:cNvCxnSpPr>
          <a:stCxn id="268" idx="0"/>
          <a:endCxn id="269" idx="4"/>
        </xdr:cNvCxnSpPr>
      </xdr:nvCxnSpPr>
      <xdr:spPr bwMode="auto">
        <a:xfrm flipV="1">
          <a:off x="1299853" y="49808296"/>
          <a:ext cx="416719" cy="2889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127345</xdr:colOff>
      <xdr:row>198</xdr:row>
      <xdr:rowOff>10903</xdr:rowOff>
    </xdr:from>
    <xdr:to>
      <xdr:col>35</xdr:col>
      <xdr:colOff>8282</xdr:colOff>
      <xdr:row>201</xdr:row>
      <xdr:rowOff>28920</xdr:rowOff>
    </xdr:to>
    <xdr:sp macro="" textlink="">
      <xdr:nvSpPr>
        <xdr:cNvPr id="271" name="円/楕円 185"/>
        <xdr:cNvSpPr/>
      </xdr:nvSpPr>
      <xdr:spPr bwMode="auto">
        <a:xfrm>
          <a:off x="3067671" y="49963316"/>
          <a:ext cx="3690937" cy="42386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79722</xdr:colOff>
      <xdr:row>194</xdr:row>
      <xdr:rowOff>108297</xdr:rowOff>
    </xdr:from>
    <xdr:to>
      <xdr:col>34</xdr:col>
      <xdr:colOff>71784</xdr:colOff>
      <xdr:row>197</xdr:row>
      <xdr:rowOff>121202</xdr:rowOff>
    </xdr:to>
    <xdr:sp macro="" textlink="">
      <xdr:nvSpPr>
        <xdr:cNvPr id="272" name="円/楕円 186"/>
        <xdr:cNvSpPr/>
      </xdr:nvSpPr>
      <xdr:spPr bwMode="auto">
        <a:xfrm>
          <a:off x="3969097" y="49431922"/>
          <a:ext cx="2659062" cy="39390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責任者の役職・氏名を入力</a:t>
          </a:r>
          <a:endParaRPr kumimoji="1" lang="en-US" altLang="ja-JP" sz="900">
            <a:solidFill>
              <a:srgbClr val="FF0000"/>
            </a:solidFill>
          </a:endParaRPr>
        </a:p>
      </xdr:txBody>
    </xdr:sp>
    <xdr:clientData/>
  </xdr:twoCellAnchor>
  <xdr:twoCellAnchor>
    <xdr:from>
      <xdr:col>25</xdr:col>
      <xdr:colOff>67814</xdr:colOff>
      <xdr:row>197</xdr:row>
      <xdr:rowOff>121202</xdr:rowOff>
    </xdr:from>
    <xdr:to>
      <xdr:col>27</xdr:col>
      <xdr:colOff>75753</xdr:colOff>
      <xdr:row>198</xdr:row>
      <xdr:rowOff>10903</xdr:rowOff>
    </xdr:to>
    <xdr:cxnSp macro="">
      <xdr:nvCxnSpPr>
        <xdr:cNvPr id="273" name="直線コネクタ 272"/>
        <xdr:cNvCxnSpPr>
          <a:stCxn id="271" idx="0"/>
          <a:endCxn id="272" idx="4"/>
        </xdr:cNvCxnSpPr>
      </xdr:nvCxnSpPr>
      <xdr:spPr bwMode="auto">
        <a:xfrm flipV="1">
          <a:off x="4909689" y="49825827"/>
          <a:ext cx="388939" cy="28657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42597</xdr:colOff>
      <xdr:row>9</xdr:row>
      <xdr:rowOff>1728964</xdr:rowOff>
    </xdr:from>
    <xdr:to>
      <xdr:col>18</xdr:col>
      <xdr:colOff>10412</xdr:colOff>
      <xdr:row>18</xdr:row>
      <xdr:rowOff>0</xdr:rowOff>
    </xdr:to>
    <xdr:sp macro="" textlink="">
      <xdr:nvSpPr>
        <xdr:cNvPr id="2" name="角丸四角形 1"/>
        <xdr:cNvSpPr/>
      </xdr:nvSpPr>
      <xdr:spPr bwMode="auto">
        <a:xfrm>
          <a:off x="478026" y="4096607"/>
          <a:ext cx="11901279" cy="266614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698</xdr:colOff>
      <xdr:row>1</xdr:row>
      <xdr:rowOff>190500</xdr:rowOff>
    </xdr:from>
    <xdr:to>
      <xdr:col>12</xdr:col>
      <xdr:colOff>155723</xdr:colOff>
      <xdr:row>3</xdr:row>
      <xdr:rowOff>81028</xdr:rowOff>
    </xdr:to>
    <xdr:sp macro="" textlink="">
      <xdr:nvSpPr>
        <xdr:cNvPr id="3" name="円/楕円 3"/>
        <xdr:cNvSpPr/>
      </xdr:nvSpPr>
      <xdr:spPr bwMode="auto">
        <a:xfrm>
          <a:off x="640234" y="462643"/>
          <a:ext cx="2890060" cy="502849"/>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9966</xdr:colOff>
      <xdr:row>9</xdr:row>
      <xdr:rowOff>59288</xdr:rowOff>
    </xdr:from>
    <xdr:to>
      <xdr:col>14</xdr:col>
      <xdr:colOff>1061357</xdr:colOff>
      <xdr:row>9</xdr:row>
      <xdr:rowOff>866111</xdr:rowOff>
    </xdr:to>
    <xdr:sp macro="" textlink="">
      <xdr:nvSpPr>
        <xdr:cNvPr id="4" name="円/楕円 4"/>
        <xdr:cNvSpPr/>
      </xdr:nvSpPr>
      <xdr:spPr bwMode="auto">
        <a:xfrm>
          <a:off x="1057716" y="2426931"/>
          <a:ext cx="5568962" cy="80682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「基本情報入力シート」の情報がそのまま反映（入力不要）</a:t>
          </a:r>
          <a:endParaRPr kumimoji="1" lang="en-US" altLang="ja-JP" sz="1400">
            <a:solidFill>
              <a:srgbClr val="FF0000"/>
            </a:solidFill>
          </a:endParaRPr>
        </a:p>
      </xdr:txBody>
    </xdr:sp>
    <xdr:clientData/>
  </xdr:twoCellAnchor>
  <xdr:twoCellAnchor>
    <xdr:from>
      <xdr:col>9</xdr:col>
      <xdr:colOff>16978</xdr:colOff>
      <xdr:row>3</xdr:row>
      <xdr:rowOff>81028</xdr:rowOff>
    </xdr:from>
    <xdr:to>
      <xdr:col>12</xdr:col>
      <xdr:colOff>467626</xdr:colOff>
      <xdr:row>9</xdr:row>
      <xdr:rowOff>59288</xdr:rowOff>
    </xdr:to>
    <xdr:cxnSp macro="">
      <xdr:nvCxnSpPr>
        <xdr:cNvPr id="5" name="直線コネクタ 4"/>
        <xdr:cNvCxnSpPr>
          <a:stCxn id="3" idx="4"/>
          <a:endCxn id="4" idx="0"/>
        </xdr:cNvCxnSpPr>
      </xdr:nvCxnSpPr>
      <xdr:spPr bwMode="auto">
        <a:xfrm>
          <a:off x="2085264" y="965492"/>
          <a:ext cx="1756933" cy="1461439"/>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245801</xdr:colOff>
      <xdr:row>9</xdr:row>
      <xdr:rowOff>747955</xdr:rowOff>
    </xdr:from>
    <xdr:to>
      <xdr:col>14</xdr:col>
      <xdr:colOff>863345</xdr:colOff>
      <xdr:row>9</xdr:row>
      <xdr:rowOff>1728964</xdr:rowOff>
    </xdr:to>
    <xdr:cxnSp macro="">
      <xdr:nvCxnSpPr>
        <xdr:cNvPr id="6" name="直線コネクタ 5"/>
        <xdr:cNvCxnSpPr>
          <a:stCxn id="2" idx="0"/>
          <a:endCxn id="4" idx="5"/>
        </xdr:cNvCxnSpPr>
      </xdr:nvCxnSpPr>
      <xdr:spPr bwMode="auto">
        <a:xfrm flipH="1" flipV="1">
          <a:off x="5811122" y="3115598"/>
          <a:ext cx="617544" cy="981009"/>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1355269</xdr:colOff>
      <xdr:row>3</xdr:row>
      <xdr:rowOff>226704</xdr:rowOff>
    </xdr:from>
    <xdr:to>
      <xdr:col>15</xdr:col>
      <xdr:colOff>257093</xdr:colOff>
      <xdr:row>5</xdr:row>
      <xdr:rowOff>112575</xdr:rowOff>
    </xdr:to>
    <xdr:sp macro="" textlink="">
      <xdr:nvSpPr>
        <xdr:cNvPr id="7" name="円/楕円 11"/>
        <xdr:cNvSpPr/>
      </xdr:nvSpPr>
      <xdr:spPr bwMode="auto">
        <a:xfrm>
          <a:off x="6920590" y="1111168"/>
          <a:ext cx="1759324" cy="511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2379009</xdr:colOff>
      <xdr:row>7</xdr:row>
      <xdr:rowOff>70158</xdr:rowOff>
    </xdr:from>
    <xdr:to>
      <xdr:col>15</xdr:col>
      <xdr:colOff>2143685</xdr:colOff>
      <xdr:row>9</xdr:row>
      <xdr:rowOff>518728</xdr:rowOff>
    </xdr:to>
    <xdr:sp macro="" textlink="">
      <xdr:nvSpPr>
        <xdr:cNvPr id="8" name="円/楕円 12"/>
        <xdr:cNvSpPr/>
      </xdr:nvSpPr>
      <xdr:spPr bwMode="auto">
        <a:xfrm>
          <a:off x="7944330" y="2084015"/>
          <a:ext cx="2622176" cy="802356"/>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twoCellAnchor>
    <xdr:from>
      <xdr:col>14</xdr:col>
      <xdr:colOff>2856946</xdr:colOff>
      <xdr:row>5</xdr:row>
      <xdr:rowOff>37624</xdr:rowOff>
    </xdr:from>
    <xdr:to>
      <xdr:col>15</xdr:col>
      <xdr:colOff>832597</xdr:colOff>
      <xdr:row>7</xdr:row>
      <xdr:rowOff>70158</xdr:rowOff>
    </xdr:to>
    <xdr:cxnSp macro="">
      <xdr:nvCxnSpPr>
        <xdr:cNvPr id="9" name="直線コネクタ 8"/>
        <xdr:cNvCxnSpPr>
          <a:stCxn id="7" idx="5"/>
          <a:endCxn id="8" idx="0"/>
        </xdr:cNvCxnSpPr>
      </xdr:nvCxnSpPr>
      <xdr:spPr bwMode="auto">
        <a:xfrm>
          <a:off x="8422267" y="1548017"/>
          <a:ext cx="833151" cy="53599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57836</xdr:colOff>
      <xdr:row>10</xdr:row>
      <xdr:rowOff>81701</xdr:rowOff>
    </xdr:from>
    <xdr:to>
      <xdr:col>18</xdr:col>
      <xdr:colOff>997948</xdr:colOff>
      <xdr:row>18</xdr:row>
      <xdr:rowOff>137729</xdr:rowOff>
    </xdr:to>
    <xdr:sp macro="" textlink="">
      <xdr:nvSpPr>
        <xdr:cNvPr id="10" name="角丸四角形 9"/>
        <xdr:cNvSpPr/>
      </xdr:nvSpPr>
      <xdr:spPr bwMode="auto">
        <a:xfrm>
          <a:off x="12426729" y="4354344"/>
          <a:ext cx="940112"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226676</xdr:colOff>
      <xdr:row>21</xdr:row>
      <xdr:rowOff>3491</xdr:rowOff>
    </xdr:from>
    <xdr:to>
      <xdr:col>19</xdr:col>
      <xdr:colOff>409220</xdr:colOff>
      <xdr:row>22</xdr:row>
      <xdr:rowOff>332698</xdr:rowOff>
    </xdr:to>
    <xdr:sp macro="" textlink="">
      <xdr:nvSpPr>
        <xdr:cNvPr id="11" name="円/楕円 16"/>
        <xdr:cNvSpPr/>
      </xdr:nvSpPr>
      <xdr:spPr bwMode="auto">
        <a:xfrm>
          <a:off x="11044355" y="9079455"/>
          <a:ext cx="2767901" cy="791850"/>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「新規」「継続」「区分変更」を選択</a:t>
          </a:r>
          <a:endParaRPr kumimoji="1" lang="en-US" altLang="ja-JP" sz="1400">
            <a:solidFill>
              <a:srgbClr val="FF0000"/>
            </a:solidFill>
          </a:endParaRPr>
        </a:p>
      </xdr:txBody>
    </xdr:sp>
    <xdr:clientData/>
  </xdr:twoCellAnchor>
  <xdr:twoCellAnchor>
    <xdr:from>
      <xdr:col>18</xdr:col>
      <xdr:colOff>59413</xdr:colOff>
      <xdr:row>18</xdr:row>
      <xdr:rowOff>137729</xdr:rowOff>
    </xdr:from>
    <xdr:to>
      <xdr:col>18</xdr:col>
      <xdr:colOff>527892</xdr:colOff>
      <xdr:row>21</xdr:row>
      <xdr:rowOff>3491</xdr:rowOff>
    </xdr:to>
    <xdr:cxnSp macro="">
      <xdr:nvCxnSpPr>
        <xdr:cNvPr id="12" name="直線コネクタ 11"/>
        <xdr:cNvCxnSpPr>
          <a:stCxn id="10" idx="2"/>
          <a:endCxn id="11" idx="0"/>
        </xdr:cNvCxnSpPr>
      </xdr:nvCxnSpPr>
      <xdr:spPr bwMode="auto">
        <a:xfrm flipH="1">
          <a:off x="12428306" y="7825765"/>
          <a:ext cx="468479" cy="125369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58355</xdr:colOff>
      <xdr:row>10</xdr:row>
      <xdr:rowOff>81700</xdr:rowOff>
    </xdr:from>
    <xdr:to>
      <xdr:col>19</xdr:col>
      <xdr:colOff>741914</xdr:colOff>
      <xdr:row>18</xdr:row>
      <xdr:rowOff>137728</xdr:rowOff>
    </xdr:to>
    <xdr:sp macro="" textlink="">
      <xdr:nvSpPr>
        <xdr:cNvPr id="13" name="角丸四角形 12"/>
        <xdr:cNvSpPr/>
      </xdr:nvSpPr>
      <xdr:spPr bwMode="auto">
        <a:xfrm>
          <a:off x="13461391" y="4354343"/>
          <a:ext cx="683559"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95250</xdr:colOff>
      <xdr:row>19</xdr:row>
      <xdr:rowOff>272715</xdr:rowOff>
    </xdr:from>
    <xdr:to>
      <xdr:col>33</xdr:col>
      <xdr:colOff>952499</xdr:colOff>
      <xdr:row>22</xdr:row>
      <xdr:rowOff>340179</xdr:rowOff>
    </xdr:to>
    <xdr:sp macro="" textlink="">
      <xdr:nvSpPr>
        <xdr:cNvPr id="14" name="円/楕円 21"/>
        <xdr:cNvSpPr/>
      </xdr:nvSpPr>
      <xdr:spPr bwMode="auto">
        <a:xfrm>
          <a:off x="14260286" y="8423394"/>
          <a:ext cx="5089070" cy="145539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事業所毎の区分「加算</a:t>
          </a:r>
          <a:r>
            <a:rPr kumimoji="1" lang="en-US" altLang="ja-JP" sz="1200">
              <a:solidFill>
                <a:srgbClr val="FF0000"/>
              </a:solidFill>
            </a:rPr>
            <a:t>Ⅰ</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」を選択</a:t>
          </a:r>
          <a:endParaRPr kumimoji="1" lang="en-US" altLang="ja-JP" sz="1200">
            <a:solidFill>
              <a:srgbClr val="FF0000"/>
            </a:solidFill>
          </a:endParaRPr>
        </a:p>
        <a:p>
          <a:pPr algn="ctr"/>
          <a:r>
            <a:rPr kumimoji="1" lang="en-US" altLang="ja-JP" sz="1200">
              <a:solidFill>
                <a:srgbClr val="FF0000"/>
              </a:solidFill>
            </a:rPr>
            <a:t>※</a:t>
          </a:r>
          <a:r>
            <a:rPr kumimoji="1" lang="ja-JP" altLang="en-US" sz="1200">
              <a:solidFill>
                <a:srgbClr val="FF0000"/>
              </a:solidFill>
            </a:rPr>
            <a:t>加算</a:t>
          </a:r>
          <a:r>
            <a:rPr kumimoji="1" lang="en-US" altLang="ja-JP" sz="1200">
              <a:solidFill>
                <a:srgbClr val="FF0000"/>
              </a:solidFill>
            </a:rPr>
            <a:t>Ⅳ</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は新規での算定は不可。</a:t>
          </a:r>
          <a:endParaRPr kumimoji="1" lang="en-US" altLang="ja-JP" sz="1200">
            <a:solidFill>
              <a:srgbClr val="FF0000"/>
            </a:solidFill>
          </a:endParaRPr>
        </a:p>
        <a:p>
          <a:pPr algn="ctr"/>
          <a:r>
            <a:rPr kumimoji="1" lang="ja-JP" altLang="en-US" sz="1200">
              <a:solidFill>
                <a:srgbClr val="FF0000"/>
              </a:solidFill>
            </a:rPr>
            <a:t>令和３年３月３１日時点で</a:t>
          </a:r>
          <a:endParaRPr kumimoji="1" lang="en-US" altLang="ja-JP" sz="1200">
            <a:solidFill>
              <a:srgbClr val="FF0000"/>
            </a:solidFill>
          </a:endParaRPr>
        </a:p>
        <a:p>
          <a:pPr algn="ctr"/>
          <a:r>
            <a:rPr kumimoji="1" lang="ja-JP" altLang="en-US" sz="1200">
              <a:solidFill>
                <a:srgbClr val="FF0000"/>
              </a:solidFill>
            </a:rPr>
            <a:t>加算</a:t>
          </a:r>
          <a:r>
            <a:rPr kumimoji="1" lang="en-US" altLang="ja-JP" sz="1200">
              <a:solidFill>
                <a:srgbClr val="FF0000"/>
              </a:solidFill>
            </a:rPr>
            <a:t>Ⅳ</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を算定している場合のみ算定可能。</a:t>
          </a:r>
          <a:endParaRPr kumimoji="1" lang="en-US" altLang="ja-JP" sz="1200">
            <a:solidFill>
              <a:srgbClr val="FF0000"/>
            </a:solidFill>
          </a:endParaRPr>
        </a:p>
        <a:p>
          <a:pPr algn="ctr"/>
          <a:endParaRPr kumimoji="1" lang="en-US" altLang="ja-JP" sz="1200">
            <a:solidFill>
              <a:srgbClr val="FF0000"/>
            </a:solidFill>
          </a:endParaRPr>
        </a:p>
      </xdr:txBody>
    </xdr:sp>
    <xdr:clientData/>
  </xdr:twoCellAnchor>
  <xdr:twoCellAnchor>
    <xdr:from>
      <xdr:col>19</xdr:col>
      <xdr:colOff>400135</xdr:colOff>
      <xdr:row>18</xdr:row>
      <xdr:rowOff>137728</xdr:rowOff>
    </xdr:from>
    <xdr:to>
      <xdr:col>27</xdr:col>
      <xdr:colOff>81642</xdr:colOff>
      <xdr:row>19</xdr:row>
      <xdr:rowOff>272715</xdr:rowOff>
    </xdr:to>
    <xdr:cxnSp macro="">
      <xdr:nvCxnSpPr>
        <xdr:cNvPr id="15" name="直線コネクタ 14"/>
        <xdr:cNvCxnSpPr>
          <a:stCxn id="13" idx="2"/>
          <a:endCxn id="14" idx="0"/>
        </xdr:cNvCxnSpPr>
      </xdr:nvCxnSpPr>
      <xdr:spPr bwMode="auto">
        <a:xfrm>
          <a:off x="13803171" y="7825764"/>
          <a:ext cx="3001650" cy="59763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35944</xdr:colOff>
      <xdr:row>10</xdr:row>
      <xdr:rowOff>92906</xdr:rowOff>
    </xdr:from>
    <xdr:to>
      <xdr:col>20</xdr:col>
      <xdr:colOff>510141</xdr:colOff>
      <xdr:row>18</xdr:row>
      <xdr:rowOff>148934</xdr:rowOff>
    </xdr:to>
    <xdr:sp macro="" textlink="">
      <xdr:nvSpPr>
        <xdr:cNvPr id="16" name="角丸四角形 15"/>
        <xdr:cNvSpPr/>
      </xdr:nvSpPr>
      <xdr:spPr bwMode="auto">
        <a:xfrm>
          <a:off x="14200980" y="4365549"/>
          <a:ext cx="474197"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556263</xdr:colOff>
      <xdr:row>7</xdr:row>
      <xdr:rowOff>117718</xdr:rowOff>
    </xdr:from>
    <xdr:to>
      <xdr:col>19</xdr:col>
      <xdr:colOff>316437</xdr:colOff>
      <xdr:row>9</xdr:row>
      <xdr:rowOff>380256</xdr:rowOff>
    </xdr:to>
    <xdr:sp macro="" textlink="">
      <xdr:nvSpPr>
        <xdr:cNvPr id="17" name="円/楕円 30"/>
        <xdr:cNvSpPr/>
      </xdr:nvSpPr>
      <xdr:spPr bwMode="auto">
        <a:xfrm>
          <a:off x="11373942" y="2131575"/>
          <a:ext cx="2345531" cy="61632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18</xdr:col>
      <xdr:colOff>177815</xdr:colOff>
      <xdr:row>9</xdr:row>
      <xdr:rowOff>380256</xdr:rowOff>
    </xdr:from>
    <xdr:to>
      <xdr:col>20</xdr:col>
      <xdr:colOff>273043</xdr:colOff>
      <xdr:row>10</xdr:row>
      <xdr:rowOff>92906</xdr:rowOff>
    </xdr:to>
    <xdr:cxnSp macro="">
      <xdr:nvCxnSpPr>
        <xdr:cNvPr id="18" name="直線コネクタ 17"/>
        <xdr:cNvCxnSpPr>
          <a:stCxn id="16" idx="0"/>
          <a:endCxn id="17" idx="4"/>
        </xdr:cNvCxnSpPr>
      </xdr:nvCxnSpPr>
      <xdr:spPr bwMode="auto">
        <a:xfrm flipH="1" flipV="1">
          <a:off x="12546708" y="2747899"/>
          <a:ext cx="1891371" cy="161765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146448</xdr:colOff>
      <xdr:row>10</xdr:row>
      <xdr:rowOff>92905</xdr:rowOff>
    </xdr:from>
    <xdr:to>
      <xdr:col>29</xdr:col>
      <xdr:colOff>239825</xdr:colOff>
      <xdr:row>18</xdr:row>
      <xdr:rowOff>148933</xdr:rowOff>
    </xdr:to>
    <xdr:sp macro="" textlink="">
      <xdr:nvSpPr>
        <xdr:cNvPr id="19" name="角丸四角形 18"/>
        <xdr:cNvSpPr/>
      </xdr:nvSpPr>
      <xdr:spPr bwMode="auto">
        <a:xfrm>
          <a:off x="14828555" y="4365548"/>
          <a:ext cx="2651520"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293226</xdr:colOff>
      <xdr:row>9</xdr:row>
      <xdr:rowOff>997380</xdr:rowOff>
    </xdr:from>
    <xdr:to>
      <xdr:col>26</xdr:col>
      <xdr:colOff>248979</xdr:colOff>
      <xdr:row>9</xdr:row>
      <xdr:rowOff>1871439</xdr:rowOff>
    </xdr:to>
    <xdr:sp macro="" textlink="">
      <xdr:nvSpPr>
        <xdr:cNvPr id="20" name="円/楕円 37"/>
        <xdr:cNvSpPr/>
      </xdr:nvSpPr>
      <xdr:spPr bwMode="auto">
        <a:xfrm>
          <a:off x="14458262" y="3365023"/>
          <a:ext cx="2241753"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事業所毎の算定対象月を入力</a:t>
          </a:r>
          <a:endParaRPr kumimoji="1" lang="en-US" altLang="ja-JP" sz="1400">
            <a:solidFill>
              <a:srgbClr val="FF0000"/>
            </a:solidFill>
          </a:endParaRPr>
        </a:p>
      </xdr:txBody>
    </xdr:sp>
    <xdr:clientData/>
  </xdr:twoCellAnchor>
  <xdr:twoCellAnchor>
    <xdr:from>
      <xdr:col>24</xdr:col>
      <xdr:colOff>12568</xdr:colOff>
      <xdr:row>9</xdr:row>
      <xdr:rowOff>1871439</xdr:rowOff>
    </xdr:from>
    <xdr:to>
      <xdr:col>25</xdr:col>
      <xdr:colOff>315601</xdr:colOff>
      <xdr:row>10</xdr:row>
      <xdr:rowOff>92905</xdr:rowOff>
    </xdr:to>
    <xdr:cxnSp macro="">
      <xdr:nvCxnSpPr>
        <xdr:cNvPr id="21" name="直線コネクタ 20"/>
        <xdr:cNvCxnSpPr>
          <a:stCxn id="19" idx="0"/>
          <a:endCxn id="20" idx="4"/>
        </xdr:cNvCxnSpPr>
      </xdr:nvCxnSpPr>
      <xdr:spPr bwMode="auto">
        <a:xfrm flipH="1" flipV="1">
          <a:off x="15579139" y="4239082"/>
          <a:ext cx="575176" cy="126466"/>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174190</xdr:colOff>
      <xdr:row>10</xdr:row>
      <xdr:rowOff>115318</xdr:rowOff>
    </xdr:from>
    <xdr:to>
      <xdr:col>33</xdr:col>
      <xdr:colOff>1047953</xdr:colOff>
      <xdr:row>18</xdr:row>
      <xdr:rowOff>171346</xdr:rowOff>
    </xdr:to>
    <xdr:sp macro="" textlink="">
      <xdr:nvSpPr>
        <xdr:cNvPr id="22" name="角丸四角形 21"/>
        <xdr:cNvSpPr/>
      </xdr:nvSpPr>
      <xdr:spPr bwMode="auto">
        <a:xfrm>
          <a:off x="17659369" y="4387961"/>
          <a:ext cx="1785441"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65754</xdr:colOff>
      <xdr:row>8</xdr:row>
      <xdr:rowOff>154781</xdr:rowOff>
    </xdr:from>
    <xdr:to>
      <xdr:col>33</xdr:col>
      <xdr:colOff>747759</xdr:colOff>
      <xdr:row>9</xdr:row>
      <xdr:rowOff>597170</xdr:rowOff>
    </xdr:to>
    <xdr:sp macro="" textlink="">
      <xdr:nvSpPr>
        <xdr:cNvPr id="23" name="円/楕円 41"/>
        <xdr:cNvSpPr/>
      </xdr:nvSpPr>
      <xdr:spPr bwMode="auto">
        <a:xfrm>
          <a:off x="16788933" y="2345531"/>
          <a:ext cx="2355683" cy="61928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32</xdr:col>
      <xdr:colOff>115054</xdr:colOff>
      <xdr:row>9</xdr:row>
      <xdr:rowOff>583563</xdr:rowOff>
    </xdr:from>
    <xdr:to>
      <xdr:col>33</xdr:col>
      <xdr:colOff>254701</xdr:colOff>
      <xdr:row>10</xdr:row>
      <xdr:rowOff>101711</xdr:rowOff>
    </xdr:to>
    <xdr:cxnSp macro="">
      <xdr:nvCxnSpPr>
        <xdr:cNvPr id="24" name="直線コネクタ 23"/>
        <xdr:cNvCxnSpPr/>
      </xdr:nvCxnSpPr>
      <xdr:spPr bwMode="auto">
        <a:xfrm flipH="1" flipV="1">
          <a:off x="18062875" y="2951206"/>
          <a:ext cx="588683" cy="142314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13608</xdr:colOff>
      <xdr:row>19</xdr:row>
      <xdr:rowOff>285749</xdr:rowOff>
    </xdr:from>
    <xdr:to>
      <xdr:col>15</xdr:col>
      <xdr:colOff>1626055</xdr:colOff>
      <xdr:row>24</xdr:row>
      <xdr:rowOff>187097</xdr:rowOff>
    </xdr:to>
    <xdr:sp macro="" textlink="">
      <xdr:nvSpPr>
        <xdr:cNvPr id="30" name="円/楕円 24"/>
        <xdr:cNvSpPr/>
      </xdr:nvSpPr>
      <xdr:spPr bwMode="auto">
        <a:xfrm>
          <a:off x="653144" y="8436428"/>
          <a:ext cx="9395732" cy="221456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1800">
              <a:solidFill>
                <a:srgbClr val="FF0000"/>
              </a:solidFill>
            </a:rPr>
            <a:t>※</a:t>
          </a:r>
          <a:r>
            <a:rPr kumimoji="1" lang="ja-JP" altLang="en-US" sz="1800">
              <a:solidFill>
                <a:srgbClr val="FF0000"/>
              </a:solidFill>
            </a:rPr>
            <a:t>　指定権者名が「筑紫野市」の行のみを表示して提出すること</a:t>
          </a:r>
          <a:endParaRPr kumimoji="1" lang="en-US" altLang="ja-JP" sz="1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10</xdr:row>
      <xdr:rowOff>1</xdr:rowOff>
    </xdr:from>
    <xdr:to>
      <xdr:col>17</xdr:col>
      <xdr:colOff>690561</xdr:colOff>
      <xdr:row>18</xdr:row>
      <xdr:rowOff>273846</xdr:rowOff>
    </xdr:to>
    <xdr:sp macro="" textlink="">
      <xdr:nvSpPr>
        <xdr:cNvPr id="2" name="角丸四角形 1"/>
        <xdr:cNvSpPr/>
      </xdr:nvSpPr>
      <xdr:spPr bwMode="auto">
        <a:xfrm>
          <a:off x="432954" y="4208319"/>
          <a:ext cx="11601016" cy="3373800"/>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25914</xdr:colOff>
      <xdr:row>1</xdr:row>
      <xdr:rowOff>190501</xdr:rowOff>
    </xdr:from>
    <xdr:to>
      <xdr:col>11</xdr:col>
      <xdr:colOff>840441</xdr:colOff>
      <xdr:row>3</xdr:row>
      <xdr:rowOff>78442</xdr:rowOff>
    </xdr:to>
    <xdr:sp macro="" textlink="">
      <xdr:nvSpPr>
        <xdr:cNvPr id="3" name="円/楕円 7"/>
        <xdr:cNvSpPr/>
      </xdr:nvSpPr>
      <xdr:spPr bwMode="auto">
        <a:xfrm>
          <a:off x="458869" y="450274"/>
          <a:ext cx="2892708" cy="494077"/>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65133</xdr:colOff>
      <xdr:row>9</xdr:row>
      <xdr:rowOff>137974</xdr:rowOff>
    </xdr:from>
    <xdr:to>
      <xdr:col>14</xdr:col>
      <xdr:colOff>979113</xdr:colOff>
      <xdr:row>9</xdr:row>
      <xdr:rowOff>944797</xdr:rowOff>
    </xdr:to>
    <xdr:sp macro="" textlink="">
      <xdr:nvSpPr>
        <xdr:cNvPr id="4" name="円/楕円 8"/>
        <xdr:cNvSpPr/>
      </xdr:nvSpPr>
      <xdr:spPr bwMode="auto">
        <a:xfrm>
          <a:off x="1121542" y="2441292"/>
          <a:ext cx="5139616" cy="80682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「基本情報入力シート」の情報がそのまま反映（入力不要）</a:t>
          </a:r>
          <a:endParaRPr kumimoji="1" lang="en-US" altLang="ja-JP" sz="1400">
            <a:solidFill>
              <a:srgbClr val="FF0000"/>
            </a:solidFill>
          </a:endParaRPr>
        </a:p>
      </xdr:txBody>
    </xdr:sp>
    <xdr:clientData/>
  </xdr:twoCellAnchor>
  <xdr:twoCellAnchor>
    <xdr:from>
      <xdr:col>8</xdr:col>
      <xdr:colOff>28365</xdr:colOff>
      <xdr:row>3</xdr:row>
      <xdr:rowOff>78442</xdr:rowOff>
    </xdr:from>
    <xdr:to>
      <xdr:col>12</xdr:col>
      <xdr:colOff>295904</xdr:colOff>
      <xdr:row>9</xdr:row>
      <xdr:rowOff>137974</xdr:rowOff>
    </xdr:to>
    <xdr:cxnSp macro="">
      <xdr:nvCxnSpPr>
        <xdr:cNvPr id="5" name="直線コネクタ 4"/>
        <xdr:cNvCxnSpPr>
          <a:stCxn id="3" idx="4"/>
          <a:endCxn id="4" idx="0"/>
        </xdr:cNvCxnSpPr>
      </xdr:nvCxnSpPr>
      <xdr:spPr bwMode="auto">
        <a:xfrm>
          <a:off x="1916047" y="944351"/>
          <a:ext cx="1791539" cy="149694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231506</xdr:colOff>
      <xdr:row>9</xdr:row>
      <xdr:rowOff>826641</xdr:rowOff>
    </xdr:from>
    <xdr:to>
      <xdr:col>14</xdr:col>
      <xdr:colOff>970358</xdr:colOff>
      <xdr:row>10</xdr:row>
      <xdr:rowOff>1</xdr:rowOff>
    </xdr:to>
    <xdr:cxnSp macro="">
      <xdr:nvCxnSpPr>
        <xdr:cNvPr id="6" name="直線コネクタ 5"/>
        <xdr:cNvCxnSpPr>
          <a:stCxn id="2" idx="0"/>
          <a:endCxn id="4" idx="5"/>
        </xdr:cNvCxnSpPr>
      </xdr:nvCxnSpPr>
      <xdr:spPr bwMode="auto">
        <a:xfrm flipH="1" flipV="1">
          <a:off x="5513551" y="3129959"/>
          <a:ext cx="738852" cy="107836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1369218</xdr:colOff>
      <xdr:row>3</xdr:row>
      <xdr:rowOff>202408</xdr:rowOff>
    </xdr:from>
    <xdr:to>
      <xdr:col>15</xdr:col>
      <xdr:colOff>271042</xdr:colOff>
      <xdr:row>5</xdr:row>
      <xdr:rowOff>102256</xdr:rowOff>
    </xdr:to>
    <xdr:sp macro="" textlink="">
      <xdr:nvSpPr>
        <xdr:cNvPr id="7" name="円/楕円 17"/>
        <xdr:cNvSpPr/>
      </xdr:nvSpPr>
      <xdr:spPr bwMode="auto">
        <a:xfrm>
          <a:off x="6651263" y="1068317"/>
          <a:ext cx="1759324" cy="505984"/>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2433779</xdr:colOff>
      <xdr:row>7</xdr:row>
      <xdr:rowOff>68639</xdr:rowOff>
    </xdr:from>
    <xdr:to>
      <xdr:col>15</xdr:col>
      <xdr:colOff>2198455</xdr:colOff>
      <xdr:row>9</xdr:row>
      <xdr:rowOff>528079</xdr:rowOff>
    </xdr:to>
    <xdr:sp macro="" textlink="">
      <xdr:nvSpPr>
        <xdr:cNvPr id="8" name="円/楕円 18"/>
        <xdr:cNvSpPr/>
      </xdr:nvSpPr>
      <xdr:spPr bwMode="auto">
        <a:xfrm>
          <a:off x="7715824" y="2025594"/>
          <a:ext cx="2622176" cy="80580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twoCellAnchor>
    <xdr:from>
      <xdr:col>15</xdr:col>
      <xdr:colOff>13395</xdr:colOff>
      <xdr:row>5</xdr:row>
      <xdr:rowOff>28408</xdr:rowOff>
    </xdr:from>
    <xdr:to>
      <xdr:col>15</xdr:col>
      <xdr:colOff>887367</xdr:colOff>
      <xdr:row>7</xdr:row>
      <xdr:rowOff>68639</xdr:rowOff>
    </xdr:to>
    <xdr:cxnSp macro="">
      <xdr:nvCxnSpPr>
        <xdr:cNvPr id="9" name="直線コネクタ 8"/>
        <xdr:cNvCxnSpPr>
          <a:stCxn id="7" idx="5"/>
          <a:endCxn id="8" idx="0"/>
        </xdr:cNvCxnSpPr>
      </xdr:nvCxnSpPr>
      <xdr:spPr bwMode="auto">
        <a:xfrm>
          <a:off x="8152940" y="1500453"/>
          <a:ext cx="873972" cy="52514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38519</xdr:colOff>
      <xdr:row>10</xdr:row>
      <xdr:rowOff>0</xdr:rowOff>
    </xdr:from>
    <xdr:to>
      <xdr:col>18</xdr:col>
      <xdr:colOff>979814</xdr:colOff>
      <xdr:row>18</xdr:row>
      <xdr:rowOff>107157</xdr:rowOff>
    </xdr:to>
    <xdr:sp macro="" textlink="">
      <xdr:nvSpPr>
        <xdr:cNvPr id="10" name="角丸四角形 9"/>
        <xdr:cNvSpPr/>
      </xdr:nvSpPr>
      <xdr:spPr bwMode="auto">
        <a:xfrm>
          <a:off x="12109292" y="4208318"/>
          <a:ext cx="941295" cy="320711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254360</xdr:colOff>
      <xdr:row>23</xdr:row>
      <xdr:rowOff>195526</xdr:rowOff>
    </xdr:from>
    <xdr:to>
      <xdr:col>20</xdr:col>
      <xdr:colOff>215330</xdr:colOff>
      <xdr:row>25</xdr:row>
      <xdr:rowOff>156306</xdr:rowOff>
    </xdr:to>
    <xdr:sp macro="" textlink="">
      <xdr:nvSpPr>
        <xdr:cNvPr id="11" name="円/楕円 21"/>
        <xdr:cNvSpPr/>
      </xdr:nvSpPr>
      <xdr:spPr bwMode="auto">
        <a:xfrm>
          <a:off x="11597769" y="9581981"/>
          <a:ext cx="2766516" cy="79205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「新規」「継続」「区分変更」を選択</a:t>
          </a:r>
          <a:endParaRPr kumimoji="1" lang="en-US" altLang="ja-JP" sz="1400">
            <a:solidFill>
              <a:srgbClr val="FF0000"/>
            </a:solidFill>
          </a:endParaRPr>
        </a:p>
      </xdr:txBody>
    </xdr:sp>
    <xdr:clientData/>
  </xdr:twoCellAnchor>
  <xdr:twoCellAnchor>
    <xdr:from>
      <xdr:col>18</xdr:col>
      <xdr:colOff>509167</xdr:colOff>
      <xdr:row>18</xdr:row>
      <xdr:rowOff>107157</xdr:rowOff>
    </xdr:from>
    <xdr:to>
      <xdr:col>18</xdr:col>
      <xdr:colOff>910254</xdr:colOff>
      <xdr:row>23</xdr:row>
      <xdr:rowOff>195526</xdr:rowOff>
    </xdr:to>
    <xdr:cxnSp macro="">
      <xdr:nvCxnSpPr>
        <xdr:cNvPr id="12" name="直線コネクタ 11"/>
        <xdr:cNvCxnSpPr>
          <a:stCxn id="10" idx="2"/>
          <a:endCxn id="11" idx="0"/>
        </xdr:cNvCxnSpPr>
      </xdr:nvCxnSpPr>
      <xdr:spPr bwMode="auto">
        <a:xfrm>
          <a:off x="12579940" y="7415430"/>
          <a:ext cx="401087" cy="216655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47624</xdr:colOff>
      <xdr:row>10</xdr:row>
      <xdr:rowOff>1</xdr:rowOff>
    </xdr:from>
    <xdr:to>
      <xdr:col>19</xdr:col>
      <xdr:colOff>964405</xdr:colOff>
      <xdr:row>18</xdr:row>
      <xdr:rowOff>119063</xdr:rowOff>
    </xdr:to>
    <xdr:sp macro="" textlink="">
      <xdr:nvSpPr>
        <xdr:cNvPr id="13" name="角丸四角形 12"/>
        <xdr:cNvSpPr/>
      </xdr:nvSpPr>
      <xdr:spPr bwMode="auto">
        <a:xfrm>
          <a:off x="13157488" y="4208319"/>
          <a:ext cx="916781" cy="321901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56030</xdr:colOff>
      <xdr:row>20</xdr:row>
      <xdr:rowOff>142874</xdr:rowOff>
    </xdr:from>
    <xdr:to>
      <xdr:col>21</xdr:col>
      <xdr:colOff>752194</xdr:colOff>
      <xdr:row>22</xdr:row>
      <xdr:rowOff>383802</xdr:rowOff>
    </xdr:to>
    <xdr:sp macro="" textlink="">
      <xdr:nvSpPr>
        <xdr:cNvPr id="14" name="円/楕円 26"/>
        <xdr:cNvSpPr/>
      </xdr:nvSpPr>
      <xdr:spPr bwMode="auto">
        <a:xfrm>
          <a:off x="13165894" y="8282419"/>
          <a:ext cx="2254800" cy="107220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事業所毎の区分「特定加算</a:t>
          </a:r>
          <a:r>
            <a:rPr kumimoji="1" lang="en-US" altLang="ja-JP" sz="1200">
              <a:solidFill>
                <a:srgbClr val="FF0000"/>
              </a:solidFill>
            </a:rPr>
            <a:t>Ⅰ</a:t>
          </a:r>
          <a:r>
            <a:rPr kumimoji="1" lang="ja-JP" altLang="en-US" sz="1200">
              <a:solidFill>
                <a:srgbClr val="FF0000"/>
              </a:solidFill>
            </a:rPr>
            <a:t>～</a:t>
          </a:r>
          <a:r>
            <a:rPr kumimoji="1" lang="en-US" altLang="ja-JP" sz="1200">
              <a:solidFill>
                <a:srgbClr val="FF0000"/>
              </a:solidFill>
            </a:rPr>
            <a:t>Ⅱ</a:t>
          </a:r>
          <a:r>
            <a:rPr kumimoji="1" lang="ja-JP" altLang="en-US" sz="1200">
              <a:solidFill>
                <a:srgbClr val="FF0000"/>
              </a:solidFill>
            </a:rPr>
            <a:t>」を選択</a:t>
          </a:r>
          <a:endParaRPr kumimoji="1" lang="en-US" altLang="ja-JP" sz="1200">
            <a:solidFill>
              <a:srgbClr val="FF0000"/>
            </a:solidFill>
          </a:endParaRPr>
        </a:p>
      </xdr:txBody>
    </xdr:sp>
    <xdr:clientData/>
  </xdr:twoCellAnchor>
  <xdr:twoCellAnchor>
    <xdr:from>
      <xdr:col>19</xdr:col>
      <xdr:colOff>506015</xdr:colOff>
      <xdr:row>18</xdr:row>
      <xdr:rowOff>119063</xdr:rowOff>
    </xdr:from>
    <xdr:to>
      <xdr:col>20</xdr:col>
      <xdr:colOff>142175</xdr:colOff>
      <xdr:row>20</xdr:row>
      <xdr:rowOff>142874</xdr:rowOff>
    </xdr:to>
    <xdr:cxnSp macro="">
      <xdr:nvCxnSpPr>
        <xdr:cNvPr id="15" name="直線コネクタ 14"/>
        <xdr:cNvCxnSpPr>
          <a:stCxn id="13" idx="2"/>
          <a:endCxn id="14" idx="0"/>
        </xdr:cNvCxnSpPr>
      </xdr:nvCxnSpPr>
      <xdr:spPr bwMode="auto">
        <a:xfrm>
          <a:off x="13615879" y="7427336"/>
          <a:ext cx="675251" cy="855083"/>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46224</xdr:colOff>
      <xdr:row>10</xdr:row>
      <xdr:rowOff>702</xdr:rowOff>
    </xdr:from>
    <xdr:to>
      <xdr:col>20</xdr:col>
      <xdr:colOff>464343</xdr:colOff>
      <xdr:row>18</xdr:row>
      <xdr:rowOff>130970</xdr:rowOff>
    </xdr:to>
    <xdr:sp macro="" textlink="">
      <xdr:nvSpPr>
        <xdr:cNvPr id="16" name="角丸四角形 15"/>
        <xdr:cNvSpPr/>
      </xdr:nvSpPr>
      <xdr:spPr bwMode="auto">
        <a:xfrm>
          <a:off x="14195179" y="4209020"/>
          <a:ext cx="418119" cy="323022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267891</xdr:colOff>
      <xdr:row>9</xdr:row>
      <xdr:rowOff>830638</xdr:rowOff>
    </xdr:from>
    <xdr:to>
      <xdr:col>20</xdr:col>
      <xdr:colOff>255284</xdr:colOff>
      <xdr:row>10</xdr:row>
      <xdr:rowOff>702</xdr:rowOff>
    </xdr:to>
    <xdr:cxnSp macro="">
      <xdr:nvCxnSpPr>
        <xdr:cNvPr id="17" name="直線コネクタ 16"/>
        <xdr:cNvCxnSpPr>
          <a:stCxn id="16" idx="0"/>
        </xdr:cNvCxnSpPr>
      </xdr:nvCxnSpPr>
      <xdr:spPr bwMode="auto">
        <a:xfrm flipH="1" flipV="1">
          <a:off x="13377755" y="3133956"/>
          <a:ext cx="1026484" cy="1075064"/>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89644</xdr:colOff>
      <xdr:row>9</xdr:row>
      <xdr:rowOff>1895195</xdr:rowOff>
    </xdr:from>
    <xdr:to>
      <xdr:col>30</xdr:col>
      <xdr:colOff>193300</xdr:colOff>
      <xdr:row>18</xdr:row>
      <xdr:rowOff>107157</xdr:rowOff>
    </xdr:to>
    <xdr:sp macro="" textlink="">
      <xdr:nvSpPr>
        <xdr:cNvPr id="18" name="角丸四角形 17"/>
        <xdr:cNvSpPr/>
      </xdr:nvSpPr>
      <xdr:spPr bwMode="auto">
        <a:xfrm>
          <a:off x="17063194" y="4228820"/>
          <a:ext cx="2656356" cy="324116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2274092</xdr:colOff>
      <xdr:row>9</xdr:row>
      <xdr:rowOff>595313</xdr:rowOff>
    </xdr:from>
    <xdr:to>
      <xdr:col>28</xdr:col>
      <xdr:colOff>78438</xdr:colOff>
      <xdr:row>9</xdr:row>
      <xdr:rowOff>1469372</xdr:rowOff>
    </xdr:to>
    <xdr:sp macro="" textlink="">
      <xdr:nvSpPr>
        <xdr:cNvPr id="19" name="円/楕円 41"/>
        <xdr:cNvSpPr/>
      </xdr:nvSpPr>
      <xdr:spPr bwMode="auto">
        <a:xfrm>
          <a:off x="16942592" y="2898631"/>
          <a:ext cx="2255119"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事業所毎の算定対象月を入力</a:t>
          </a:r>
          <a:endParaRPr kumimoji="1" lang="en-US" altLang="ja-JP" sz="1400">
            <a:solidFill>
              <a:srgbClr val="FF0000"/>
            </a:solidFill>
          </a:endParaRPr>
        </a:p>
      </xdr:txBody>
    </xdr:sp>
    <xdr:clientData/>
  </xdr:twoCellAnchor>
  <xdr:twoCellAnchor>
    <xdr:from>
      <xdr:col>25</xdr:col>
      <xdr:colOff>116610</xdr:colOff>
      <xdr:row>9</xdr:row>
      <xdr:rowOff>1469372</xdr:rowOff>
    </xdr:from>
    <xdr:to>
      <xdr:col>26</xdr:col>
      <xdr:colOff>266488</xdr:colOff>
      <xdr:row>9</xdr:row>
      <xdr:rowOff>1895195</xdr:rowOff>
    </xdr:to>
    <xdr:cxnSp macro="">
      <xdr:nvCxnSpPr>
        <xdr:cNvPr id="20" name="直線コネクタ 19"/>
        <xdr:cNvCxnSpPr>
          <a:stCxn id="18" idx="0"/>
          <a:endCxn id="19" idx="4"/>
        </xdr:cNvCxnSpPr>
      </xdr:nvCxnSpPr>
      <xdr:spPr bwMode="auto">
        <a:xfrm flipH="1" flipV="1">
          <a:off x="18075565" y="3772690"/>
          <a:ext cx="426968" cy="425823"/>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171590</xdr:colOff>
      <xdr:row>10</xdr:row>
      <xdr:rowOff>3504</xdr:rowOff>
    </xdr:from>
    <xdr:to>
      <xdr:col>34</xdr:col>
      <xdr:colOff>1059655</xdr:colOff>
      <xdr:row>18</xdr:row>
      <xdr:rowOff>83345</xdr:rowOff>
    </xdr:to>
    <xdr:sp macro="" textlink="">
      <xdr:nvSpPr>
        <xdr:cNvPr id="21" name="角丸四角形 20"/>
        <xdr:cNvSpPr/>
      </xdr:nvSpPr>
      <xdr:spPr bwMode="auto">
        <a:xfrm>
          <a:off x="20052863" y="4211822"/>
          <a:ext cx="1840565" cy="3179796"/>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59531</xdr:colOff>
      <xdr:row>8</xdr:row>
      <xdr:rowOff>35720</xdr:rowOff>
    </xdr:from>
    <xdr:to>
      <xdr:col>34</xdr:col>
      <xdr:colOff>776483</xdr:colOff>
      <xdr:row>9</xdr:row>
      <xdr:rowOff>485356</xdr:rowOff>
    </xdr:to>
    <xdr:sp macro="" textlink="">
      <xdr:nvSpPr>
        <xdr:cNvPr id="22" name="円/楕円 45"/>
        <xdr:cNvSpPr/>
      </xdr:nvSpPr>
      <xdr:spPr bwMode="auto">
        <a:xfrm>
          <a:off x="19178804" y="2165856"/>
          <a:ext cx="2431452" cy="622818"/>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33</xdr:col>
      <xdr:colOff>19148</xdr:colOff>
      <xdr:row>9</xdr:row>
      <xdr:rowOff>485356</xdr:rowOff>
    </xdr:from>
    <xdr:to>
      <xdr:col>34</xdr:col>
      <xdr:colOff>139373</xdr:colOff>
      <xdr:row>10</xdr:row>
      <xdr:rowOff>3504</xdr:rowOff>
    </xdr:to>
    <xdr:cxnSp macro="">
      <xdr:nvCxnSpPr>
        <xdr:cNvPr id="23" name="直線コネクタ 22"/>
        <xdr:cNvCxnSpPr>
          <a:stCxn id="21" idx="0"/>
          <a:endCxn id="22" idx="4"/>
        </xdr:cNvCxnSpPr>
      </xdr:nvCxnSpPr>
      <xdr:spPr bwMode="auto">
        <a:xfrm flipH="1" flipV="1">
          <a:off x="20402648" y="2788674"/>
          <a:ext cx="570498" cy="142314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23811</xdr:colOff>
      <xdr:row>10</xdr:row>
      <xdr:rowOff>11906</xdr:rowOff>
    </xdr:from>
    <xdr:to>
      <xdr:col>21</xdr:col>
      <xdr:colOff>2357436</xdr:colOff>
      <xdr:row>18</xdr:row>
      <xdr:rowOff>128868</xdr:rowOff>
    </xdr:to>
    <xdr:sp macro="" textlink="">
      <xdr:nvSpPr>
        <xdr:cNvPr id="24" name="角丸四角形 23"/>
        <xdr:cNvSpPr/>
      </xdr:nvSpPr>
      <xdr:spPr bwMode="auto">
        <a:xfrm>
          <a:off x="14692311" y="4220224"/>
          <a:ext cx="2333625" cy="321691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856165</xdr:colOff>
      <xdr:row>18</xdr:row>
      <xdr:rowOff>290080</xdr:rowOff>
    </xdr:from>
    <xdr:to>
      <xdr:col>34</xdr:col>
      <xdr:colOff>927603</xdr:colOff>
      <xdr:row>27</xdr:row>
      <xdr:rowOff>378525</xdr:rowOff>
    </xdr:to>
    <xdr:sp macro="" textlink="">
      <xdr:nvSpPr>
        <xdr:cNvPr id="25" name="角丸四角形 24"/>
        <xdr:cNvSpPr/>
      </xdr:nvSpPr>
      <xdr:spPr bwMode="auto">
        <a:xfrm>
          <a:off x="15524665" y="7598353"/>
          <a:ext cx="6236711" cy="3829172"/>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　</a:t>
          </a:r>
          <a:r>
            <a:rPr kumimoji="1" lang="ja-JP" altLang="en-US" sz="1200">
              <a:solidFill>
                <a:srgbClr val="FF0000"/>
              </a:solidFill>
            </a:rPr>
            <a:t>特定加算</a:t>
          </a:r>
          <a:r>
            <a:rPr kumimoji="1" lang="en-US" altLang="ja-JP" sz="1200">
              <a:solidFill>
                <a:srgbClr val="FF0000"/>
              </a:solidFill>
            </a:rPr>
            <a:t>Ⅱ</a:t>
          </a:r>
          <a:r>
            <a:rPr kumimoji="1" lang="ja-JP" altLang="en-US" sz="1200">
              <a:solidFill>
                <a:srgbClr val="FF0000"/>
              </a:solidFill>
            </a:rPr>
            <a:t>の場合は「いずれも取得していない」を選択。</a:t>
          </a:r>
          <a:endParaRPr kumimoji="1" lang="en-US" altLang="ja-JP" sz="1200">
            <a:solidFill>
              <a:srgbClr val="FF0000"/>
            </a:solidFill>
          </a:endParaRPr>
        </a:p>
        <a:p>
          <a:pPr algn="l"/>
          <a:endParaRPr kumimoji="1" lang="en-US" altLang="ja-JP" sz="1200">
            <a:solidFill>
              <a:srgbClr val="FF0000"/>
            </a:solidFill>
          </a:endParaRPr>
        </a:p>
        <a:p>
          <a:pPr algn="l"/>
          <a:r>
            <a:rPr kumimoji="1" lang="ja-JP" altLang="en-US" sz="1200">
              <a:solidFill>
                <a:srgbClr val="FF0000"/>
              </a:solidFill>
            </a:rPr>
            <a:t>　特定加算</a:t>
          </a:r>
          <a:r>
            <a:rPr kumimoji="1" lang="en-US" altLang="ja-JP" sz="1200">
              <a:solidFill>
                <a:srgbClr val="FF0000"/>
              </a:solidFill>
            </a:rPr>
            <a:t>Ⅰ</a:t>
          </a:r>
          <a:r>
            <a:rPr kumimoji="1" lang="ja-JP" altLang="en-US" sz="1200">
              <a:solidFill>
                <a:srgbClr val="FF0000"/>
              </a:solidFill>
            </a:rPr>
            <a:t>の場合は、サービスに応じて、以下の加算を選択</a:t>
          </a:r>
          <a:endParaRPr kumimoji="1" lang="en-US" altLang="ja-JP" sz="1200">
            <a:solidFill>
              <a:srgbClr val="FF0000"/>
            </a:solidFill>
          </a:endParaRPr>
        </a:p>
        <a:p>
          <a:pPr algn="l"/>
          <a:endParaRPr kumimoji="1" lang="en-US" altLang="ja-JP" sz="1200">
            <a:solidFill>
              <a:srgbClr val="FF0000"/>
            </a:solidFill>
          </a:endParaRPr>
        </a:p>
        <a:p>
          <a:pPr algn="l"/>
          <a:r>
            <a:rPr kumimoji="1" lang="ja-JP" altLang="en-US" sz="1200">
              <a:solidFill>
                <a:srgbClr val="FF0000"/>
              </a:solidFill>
            </a:rPr>
            <a:t>　　・訪問介護の場合</a:t>
          </a:r>
          <a:endParaRPr kumimoji="1" lang="en-US" altLang="ja-JP" sz="1200">
            <a:solidFill>
              <a:srgbClr val="FF0000"/>
            </a:solidFill>
          </a:endParaRPr>
        </a:p>
        <a:p>
          <a:pPr algn="l"/>
          <a:r>
            <a:rPr kumimoji="1" lang="ja-JP" altLang="en-US" sz="1200">
              <a:solidFill>
                <a:srgbClr val="FF0000"/>
              </a:solidFill>
            </a:rPr>
            <a:t>　　　　→　</a:t>
          </a:r>
          <a:r>
            <a:rPr kumimoji="1" lang="ja-JP" altLang="en-US" sz="1200" b="1">
              <a:solidFill>
                <a:srgbClr val="FF0000"/>
              </a:solidFill>
            </a:rPr>
            <a:t>特定事業所加算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a:p>
          <a:pPr algn="l"/>
          <a:endParaRPr kumimoji="1" lang="en-US" altLang="ja-JP" sz="1200">
            <a:solidFill>
              <a:srgbClr val="FF0000"/>
            </a:solidFill>
          </a:endParaRPr>
        </a:p>
        <a:p>
          <a:pPr algn="l"/>
          <a:r>
            <a:rPr kumimoji="1" lang="ja-JP" altLang="en-US" sz="1200">
              <a:solidFill>
                <a:srgbClr val="FF0000"/>
              </a:solidFill>
            </a:rPr>
            <a:t>　　・介護老人福祉施設、地域密着型介護老人福祉施設</a:t>
          </a:r>
        </a:p>
        <a:p>
          <a:pPr algn="l"/>
          <a:r>
            <a:rPr kumimoji="1" lang="ja-JP" altLang="en-US" sz="1200"/>
            <a:t>　　　　</a:t>
          </a:r>
          <a:r>
            <a:rPr kumimoji="1" lang="ja-JP" altLang="en-US" sz="1200">
              <a:solidFill>
                <a:srgbClr val="FF0000"/>
              </a:solidFill>
            </a:rPr>
            <a:t>→</a:t>
          </a:r>
          <a:r>
            <a:rPr kumimoji="1" lang="ja-JP" altLang="en-US" sz="1200"/>
            <a:t>　</a:t>
          </a:r>
          <a:r>
            <a:rPr kumimoji="1" lang="ja-JP" altLang="en-US" sz="1200" b="1">
              <a:solidFill>
                <a:srgbClr val="FF0000"/>
              </a:solidFill>
            </a:rPr>
            <a:t>日常生活継続支援加算、サービス提供体制強化加算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　　・特定施設入居者生活介護、地域密着型特定施設入居者生活介護</a:t>
          </a:r>
          <a:endParaRPr kumimoji="1" lang="en-US" altLang="ja-JP" sz="1200" b="0">
            <a:solidFill>
              <a:srgbClr val="FF0000"/>
            </a:solidFill>
          </a:endParaRPr>
        </a:p>
        <a:p>
          <a:pPr algn="l"/>
          <a:r>
            <a:rPr kumimoji="1" lang="ja-JP" altLang="en-US" sz="1200" b="0">
              <a:solidFill>
                <a:srgbClr val="FF0000"/>
              </a:solidFill>
            </a:rPr>
            <a:t>　　　　→　</a:t>
          </a:r>
          <a:r>
            <a:rPr kumimoji="1" lang="ja-JP" altLang="en-US" sz="1200" b="1">
              <a:solidFill>
                <a:srgbClr val="FF0000"/>
              </a:solidFill>
            </a:rPr>
            <a:t>入居継続支援加算</a:t>
          </a:r>
          <a:r>
            <a:rPr kumimoji="1" lang="en-US" altLang="ja-JP" sz="1200" b="1">
              <a:solidFill>
                <a:srgbClr val="FF0000"/>
              </a:solidFill>
            </a:rPr>
            <a:t>Ⅰ</a:t>
          </a:r>
          <a:r>
            <a:rPr kumimoji="1" lang="ja-JP" altLang="en-US" sz="1200" b="1">
              <a:solidFill>
                <a:srgbClr val="FF0000"/>
              </a:solidFill>
            </a:rPr>
            <a:t>、</a:t>
          </a:r>
          <a:r>
            <a:rPr kumimoji="1" lang="en-US" altLang="ja-JP" sz="1200" b="1">
              <a:solidFill>
                <a:srgbClr val="FF0000"/>
              </a:solidFill>
            </a:rPr>
            <a:t>Ⅱ</a:t>
          </a:r>
          <a:r>
            <a:rPr kumimoji="1" lang="ja-JP" altLang="en-US" sz="1200" b="1">
              <a:solidFill>
                <a:srgbClr val="FF0000"/>
              </a:solidFill>
            </a:rPr>
            <a:t>、サービス提供体制強化加算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a:p>
          <a:pPr algn="l"/>
          <a:endParaRPr kumimoji="1" lang="en-US" altLang="ja-JP" sz="1200" b="1">
            <a:solidFill>
              <a:srgbClr val="FF0000"/>
            </a:solidFill>
          </a:endParaRPr>
        </a:p>
        <a:p>
          <a:pPr algn="l"/>
          <a:r>
            <a:rPr kumimoji="1" lang="ja-JP" altLang="en-US" sz="1200" b="1">
              <a:solidFill>
                <a:srgbClr val="FF0000"/>
              </a:solidFill>
            </a:rPr>
            <a:t>　　</a:t>
          </a:r>
          <a:r>
            <a:rPr kumimoji="1" lang="ja-JP" altLang="en-US" sz="1200" b="0">
              <a:solidFill>
                <a:srgbClr val="FF0000"/>
              </a:solidFill>
            </a:rPr>
            <a:t>・上記以外の全てのサービス</a:t>
          </a:r>
          <a:endParaRPr kumimoji="1" lang="en-US" altLang="ja-JP" sz="1200" b="0">
            <a:solidFill>
              <a:srgbClr val="FF0000"/>
            </a:solidFill>
          </a:endParaRPr>
        </a:p>
        <a:p>
          <a:pPr algn="l"/>
          <a:r>
            <a:rPr kumimoji="1" lang="ja-JP" altLang="en-US" sz="1200" b="0">
              <a:solidFill>
                <a:srgbClr val="FF0000"/>
              </a:solidFill>
            </a:rPr>
            <a:t>　　　　→　</a:t>
          </a:r>
          <a:r>
            <a:rPr kumimoji="1" lang="ja-JP" altLang="en-US" sz="1200" b="1">
              <a:solidFill>
                <a:srgbClr val="FF0000"/>
              </a:solidFill>
            </a:rPr>
            <a:t>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xdr:txBody>
    </xdr:sp>
    <xdr:clientData/>
  </xdr:twoCellAnchor>
  <xdr:twoCellAnchor>
    <xdr:from>
      <xdr:col>21</xdr:col>
      <xdr:colOff>1190624</xdr:colOff>
      <xdr:row>18</xdr:row>
      <xdr:rowOff>128868</xdr:rowOff>
    </xdr:from>
    <xdr:to>
      <xdr:col>26</xdr:col>
      <xdr:colOff>406976</xdr:colOff>
      <xdr:row>18</xdr:row>
      <xdr:rowOff>290080</xdr:rowOff>
    </xdr:to>
    <xdr:cxnSp macro="">
      <xdr:nvCxnSpPr>
        <xdr:cNvPr id="26" name="直線コネクタ 25"/>
        <xdr:cNvCxnSpPr>
          <a:stCxn id="24" idx="2"/>
          <a:endCxn id="25" idx="0"/>
        </xdr:cNvCxnSpPr>
      </xdr:nvCxnSpPr>
      <xdr:spPr bwMode="auto">
        <a:xfrm>
          <a:off x="15859124" y="7437141"/>
          <a:ext cx="2783897" cy="161212"/>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108858</xdr:colOff>
      <xdr:row>21</xdr:row>
      <xdr:rowOff>166689</xdr:rowOff>
    </xdr:from>
    <xdr:to>
      <xdr:col>15</xdr:col>
      <xdr:colOff>1845469</xdr:colOff>
      <xdr:row>26</xdr:row>
      <xdr:rowOff>297657</xdr:rowOff>
    </xdr:to>
    <xdr:sp macro="" textlink="">
      <xdr:nvSpPr>
        <xdr:cNvPr id="27" name="円/楕円 28"/>
        <xdr:cNvSpPr/>
      </xdr:nvSpPr>
      <xdr:spPr bwMode="auto">
        <a:xfrm>
          <a:off x="544287" y="8834439"/>
          <a:ext cx="9424646" cy="224007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1800">
              <a:solidFill>
                <a:srgbClr val="FF0000"/>
              </a:solidFill>
            </a:rPr>
            <a:t>※</a:t>
          </a:r>
          <a:r>
            <a:rPr kumimoji="1" lang="ja-JP" altLang="en-US" sz="1800">
              <a:solidFill>
                <a:srgbClr val="FF0000"/>
              </a:solidFill>
            </a:rPr>
            <a:t>　指定権者名が「筑紫野市」の行のみを表示して提出すること</a:t>
          </a:r>
          <a:endParaRPr kumimoji="1" lang="en-US" altLang="ja-JP" sz="1800">
            <a:solidFill>
              <a:srgbClr val="FF0000"/>
            </a:solidFill>
          </a:endParaRPr>
        </a:p>
      </xdr:txBody>
    </xdr:sp>
    <xdr:clientData/>
  </xdr:twoCellAnchor>
  <xdr:twoCellAnchor>
    <xdr:from>
      <xdr:col>17</xdr:col>
      <xdr:colOff>51955</xdr:colOff>
      <xdr:row>9</xdr:row>
      <xdr:rowOff>86591</xdr:rowOff>
    </xdr:from>
    <xdr:to>
      <xdr:col>19</xdr:col>
      <xdr:colOff>907676</xdr:colOff>
      <xdr:row>9</xdr:row>
      <xdr:rowOff>892394</xdr:rowOff>
    </xdr:to>
    <xdr:sp macro="" textlink="">
      <xdr:nvSpPr>
        <xdr:cNvPr id="29" name="円/楕円 18"/>
        <xdr:cNvSpPr/>
      </xdr:nvSpPr>
      <xdr:spPr bwMode="auto">
        <a:xfrm>
          <a:off x="11395364" y="2389909"/>
          <a:ext cx="2622176" cy="80580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704850</xdr:colOff>
      <xdr:row>4</xdr:row>
      <xdr:rowOff>66675</xdr:rowOff>
    </xdr:from>
    <xdr:to>
      <xdr:col>6</xdr:col>
      <xdr:colOff>800100</xdr:colOff>
      <xdr:row>9</xdr:row>
      <xdr:rowOff>95250</xdr:rowOff>
    </xdr:to>
    <xdr:sp macro="" textlink="">
      <xdr:nvSpPr>
        <xdr:cNvPr id="2" name="円/楕円 1"/>
        <xdr:cNvSpPr/>
      </xdr:nvSpPr>
      <xdr:spPr bwMode="auto">
        <a:xfrm>
          <a:off x="4905375" y="819150"/>
          <a:ext cx="2952750" cy="105727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全て自動計算（入力不要）</a:t>
          </a:r>
          <a:endParaRPr kumimoji="1" lang="en-US" altLang="ja-JP" sz="12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200077/Desktop/&#12304;&#23455;&#39443;&#29992;&#12305;&#21029;&#28155;&#27096;&#24335;&#26696;1_&#35336;&#3001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2 個表_現行"/>
      <sheetName val="様式2-3 個表_特定"/>
      <sheetName val="別表加算率一覧"/>
      <sheetName val="福岡県様式"/>
      <sheetName val="「手当」の考え方"/>
    </sheetNames>
    <sheetDataSet>
      <sheetData sheetId="0" refreshError="1"/>
      <sheetData sheetId="1" refreshError="1"/>
      <sheetData sheetId="2" refreshError="1"/>
      <sheetData sheetId="3" refreshError="1"/>
      <sheetData sheetId="4">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bc@defg.hi"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D6" sqref="D6"/>
    </sheetView>
  </sheetViews>
  <sheetFormatPr defaultRowHeight="13.5"/>
  <cols>
    <col min="1" max="1" width="27.75" style="70" customWidth="1"/>
    <col min="2" max="2" width="12.75" style="71" customWidth="1"/>
    <col min="3" max="3" width="19.875" style="72" customWidth="1"/>
    <col min="4" max="4" width="66.5" style="72" customWidth="1"/>
    <col min="5" max="5" width="66.5" customWidth="1"/>
  </cols>
  <sheetData>
    <row r="1" spans="1:5" ht="30" customHeight="1" thickBot="1">
      <c r="A1" s="721" t="s">
        <v>269</v>
      </c>
      <c r="B1" s="721"/>
      <c r="C1" s="721"/>
      <c r="D1" s="721"/>
      <c r="E1" s="721"/>
    </row>
    <row r="2" spans="1:5" ht="18" customHeight="1" thickTop="1">
      <c r="A2" s="722" t="s">
        <v>460</v>
      </c>
      <c r="B2" s="723"/>
      <c r="C2" s="723"/>
      <c r="D2" s="723"/>
      <c r="E2" s="723"/>
    </row>
    <row r="3" spans="1:5" s="63" customFormat="1" ht="8.1" customHeight="1">
      <c r="A3" s="724"/>
      <c r="B3" s="724"/>
      <c r="C3" s="724"/>
      <c r="D3" s="724"/>
    </row>
    <row r="4" spans="1:5" s="65" customFormat="1" ht="27">
      <c r="A4" s="64" t="s">
        <v>270</v>
      </c>
      <c r="B4" s="64" t="s">
        <v>271</v>
      </c>
      <c r="C4" s="289" t="s">
        <v>272</v>
      </c>
      <c r="D4" s="290" t="s">
        <v>273</v>
      </c>
      <c r="E4" s="64" t="s">
        <v>396</v>
      </c>
    </row>
    <row r="5" spans="1:5" ht="18" customHeight="1">
      <c r="A5" s="66" t="s">
        <v>397</v>
      </c>
      <c r="B5" s="288">
        <v>1</v>
      </c>
      <c r="C5" s="288" t="s">
        <v>398</v>
      </c>
      <c r="D5" s="287" t="s">
        <v>275</v>
      </c>
      <c r="E5" s="67" t="s">
        <v>276</v>
      </c>
    </row>
    <row r="6" spans="1:5" ht="75.75" customHeight="1">
      <c r="A6" s="68" t="s">
        <v>277</v>
      </c>
      <c r="B6" s="67">
        <v>1</v>
      </c>
      <c r="C6" s="291" t="s">
        <v>47</v>
      </c>
      <c r="D6" s="88" t="s">
        <v>399</v>
      </c>
      <c r="E6" s="83" t="s">
        <v>276</v>
      </c>
    </row>
    <row r="7" spans="1:5" ht="105.75" customHeight="1">
      <c r="A7" s="68" t="s">
        <v>278</v>
      </c>
      <c r="B7" s="67">
        <v>1</v>
      </c>
      <c r="C7" s="291" t="s">
        <v>400</v>
      </c>
      <c r="D7" s="88" t="s">
        <v>401</v>
      </c>
      <c r="E7" s="69" t="s">
        <v>279</v>
      </c>
    </row>
    <row r="8" spans="1:5" ht="60.75" customHeight="1">
      <c r="A8" s="68" t="s">
        <v>343</v>
      </c>
      <c r="B8" s="67" t="s">
        <v>402</v>
      </c>
      <c r="C8" s="291" t="s">
        <v>11</v>
      </c>
      <c r="D8" s="88" t="s">
        <v>403</v>
      </c>
      <c r="E8" s="69" t="s">
        <v>279</v>
      </c>
    </row>
    <row r="9" spans="1:5" ht="60.75" customHeight="1">
      <c r="A9" s="68" t="s">
        <v>280</v>
      </c>
      <c r="B9" s="67" t="s">
        <v>402</v>
      </c>
      <c r="C9" s="291" t="s">
        <v>404</v>
      </c>
      <c r="D9" s="88" t="s">
        <v>405</v>
      </c>
      <c r="E9" s="69" t="s">
        <v>279</v>
      </c>
    </row>
    <row r="10" spans="1:5" ht="19.149999999999999" customHeight="1">
      <c r="C10" s="71"/>
      <c r="D10" s="70"/>
      <c r="E10" s="25"/>
    </row>
    <row r="11" spans="1:5" ht="19.149999999999999" customHeight="1">
      <c r="C11" s="71"/>
      <c r="D11" s="70"/>
      <c r="E11" s="25"/>
    </row>
    <row r="12" spans="1:5" ht="19.149999999999999" customHeight="1">
      <c r="C12" s="71"/>
      <c r="D12" s="70"/>
      <c r="E12" s="25"/>
    </row>
    <row r="13" spans="1:5" ht="19.149999999999999" customHeight="1">
      <c r="C13" s="71"/>
      <c r="D13" s="70"/>
      <c r="E13" s="25"/>
    </row>
    <row r="14" spans="1:5" ht="19.149999999999999" customHeight="1">
      <c r="C14" s="71"/>
      <c r="D14" s="70"/>
      <c r="E14" s="25"/>
    </row>
    <row r="15" spans="1:5" ht="19.149999999999999" customHeight="1">
      <c r="C15" s="71"/>
      <c r="D15" s="70"/>
      <c r="E15" s="25"/>
    </row>
    <row r="16" spans="1:5" ht="19.149999999999999" customHeight="1">
      <c r="C16" s="71"/>
      <c r="D16" s="70"/>
      <c r="E16" s="25"/>
    </row>
    <row r="17" spans="1:6" ht="11.45" customHeight="1">
      <c r="A17" s="725" t="s">
        <v>281</v>
      </c>
      <c r="B17" s="725"/>
      <c r="C17" s="725"/>
      <c r="D17" s="725"/>
    </row>
    <row r="18" spans="1:6" ht="17.25">
      <c r="A18" s="673" t="s">
        <v>461</v>
      </c>
      <c r="B18" s="73"/>
    </row>
    <row r="19" spans="1:6" s="76" customFormat="1" ht="17.25">
      <c r="A19" s="74" t="s">
        <v>406</v>
      </c>
      <c r="B19" s="75"/>
      <c r="C19" s="74"/>
      <c r="D19" s="74"/>
    </row>
    <row r="20" spans="1:6" s="76" customFormat="1" ht="17.25">
      <c r="A20" s="74" t="s">
        <v>282</v>
      </c>
      <c r="B20" s="75"/>
      <c r="C20" s="74"/>
      <c r="D20" s="74"/>
    </row>
    <row r="21" spans="1:6" s="76" customFormat="1" ht="17.25">
      <c r="A21" s="74" t="s">
        <v>283</v>
      </c>
      <c r="B21" s="75"/>
      <c r="C21" s="74"/>
      <c r="D21" s="74"/>
    </row>
    <row r="22" spans="1:6" s="76" customFormat="1" ht="17.25">
      <c r="A22" s="74" t="s">
        <v>284</v>
      </c>
      <c r="B22" s="75"/>
      <c r="C22" s="74"/>
      <c r="D22" s="74"/>
    </row>
    <row r="23" spans="1:6" s="76" customFormat="1" ht="17.25">
      <c r="A23" s="74" t="s">
        <v>407</v>
      </c>
      <c r="B23" s="75"/>
      <c r="C23" s="74"/>
      <c r="D23" s="74"/>
    </row>
    <row r="24" spans="1:6" s="76" customFormat="1" ht="17.25">
      <c r="A24" s="74" t="s">
        <v>285</v>
      </c>
      <c r="B24" s="75"/>
      <c r="C24" s="74"/>
      <c r="D24" s="74"/>
    </row>
    <row r="25" spans="1:6" ht="14.25" thickBot="1">
      <c r="A25" s="77"/>
      <c r="B25" s="73"/>
    </row>
    <row r="26" spans="1:6" ht="22.15" customHeight="1" thickBot="1">
      <c r="A26" s="72"/>
      <c r="C26" s="84"/>
      <c r="D26" s="85" t="s">
        <v>286</v>
      </c>
      <c r="E26" s="727" t="s">
        <v>287</v>
      </c>
      <c r="F26" s="728"/>
    </row>
    <row r="27" spans="1:6" ht="63.6" customHeight="1">
      <c r="A27" s="72"/>
      <c r="C27" s="720" t="s">
        <v>288</v>
      </c>
      <c r="D27" s="726"/>
      <c r="E27" s="729"/>
      <c r="F27" s="730"/>
    </row>
    <row r="28" spans="1:6" ht="63.6" customHeight="1" thickBot="1">
      <c r="A28" s="72"/>
      <c r="C28" s="720"/>
      <c r="D28" s="726"/>
      <c r="E28" s="731"/>
      <c r="F28" s="732"/>
    </row>
    <row r="29" spans="1:6" ht="63.6" customHeight="1">
      <c r="A29" s="72"/>
      <c r="C29" s="720" t="s">
        <v>289</v>
      </c>
      <c r="D29" s="86"/>
      <c r="E29" s="729"/>
      <c r="F29" s="730"/>
    </row>
    <row r="30" spans="1:6" ht="63.6" customHeight="1" thickBot="1">
      <c r="A30" s="72"/>
      <c r="C30" s="720"/>
      <c r="D30" s="87"/>
      <c r="E30" s="731"/>
      <c r="F30" s="732"/>
    </row>
    <row r="31" spans="1:6">
      <c r="A31" s="72"/>
      <c r="B31" s="73"/>
      <c r="D31" s="73"/>
    </row>
    <row r="32" spans="1:6" s="670" customFormat="1" ht="17.25">
      <c r="A32" s="718" t="s">
        <v>511</v>
      </c>
      <c r="B32" s="718"/>
      <c r="C32" s="718"/>
      <c r="D32" s="718"/>
      <c r="E32" s="674"/>
      <c r="F32" s="675"/>
    </row>
    <row r="33" spans="1:6" s="670" customFormat="1" ht="17.25">
      <c r="A33" s="719" t="s">
        <v>428</v>
      </c>
      <c r="B33" s="719"/>
      <c r="C33" s="719"/>
      <c r="D33" s="719"/>
      <c r="E33" s="719"/>
      <c r="F33" s="719"/>
    </row>
    <row r="34" spans="1:6" s="670" customFormat="1" ht="35.25" customHeight="1">
      <c r="A34" s="719" t="s">
        <v>462</v>
      </c>
      <c r="B34" s="719"/>
      <c r="C34" s="719"/>
      <c r="D34" s="719"/>
      <c r="E34" s="719"/>
      <c r="F34" s="719"/>
    </row>
    <row r="35" spans="1:6">
      <c r="A35" s="72"/>
      <c r="B35" s="73"/>
    </row>
    <row r="36" spans="1:6">
      <c r="A36" s="72"/>
      <c r="B36" s="73"/>
    </row>
    <row r="37" spans="1:6" ht="14.45" customHeight="1">
      <c r="A37" s="72"/>
      <c r="B37" s="73"/>
    </row>
    <row r="38" spans="1:6" ht="14.45" customHeight="1">
      <c r="A38" s="72"/>
      <c r="B38" s="73"/>
    </row>
    <row r="39" spans="1:6" ht="17.25">
      <c r="A39" s="78"/>
      <c r="B39" s="79"/>
      <c r="C39" s="78"/>
    </row>
    <row r="40" spans="1:6">
      <c r="A40" s="72"/>
      <c r="B40" s="73"/>
    </row>
    <row r="41" spans="1:6">
      <c r="A41" s="72"/>
      <c r="B41" s="73"/>
    </row>
    <row r="42" spans="1:6">
      <c r="A42" s="72"/>
      <c r="B42" s="73"/>
    </row>
    <row r="43" spans="1:6">
      <c r="A43" s="72"/>
      <c r="B43" s="73"/>
    </row>
    <row r="44" spans="1:6">
      <c r="A44" s="72"/>
      <c r="B44" s="73"/>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zoomScaleNormal="100" zoomScaleSheetLayoutView="4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151</v>
      </c>
      <c r="AC1" t="s">
        <v>156</v>
      </c>
    </row>
    <row r="2" spans="1:29" ht="20.100000000000001" customHeight="1">
      <c r="A2" s="31" t="s">
        <v>152</v>
      </c>
    </row>
    <row r="4" spans="1:29" ht="20.100000000000001" customHeight="1">
      <c r="A4" t="s">
        <v>150</v>
      </c>
    </row>
    <row r="5" spans="1:29" ht="20.100000000000001" customHeight="1">
      <c r="A5" t="s">
        <v>204</v>
      </c>
    </row>
    <row r="6" spans="1:29" ht="20.100000000000001" customHeight="1">
      <c r="A6" t="s">
        <v>205</v>
      </c>
    </row>
    <row r="7" spans="1:29" ht="20.100000000000001" customHeight="1">
      <c r="A7" t="s">
        <v>129</v>
      </c>
    </row>
    <row r="9" spans="1:29" ht="20.100000000000001" customHeight="1">
      <c r="A9" s="30" t="s">
        <v>206</v>
      </c>
    </row>
    <row r="10" spans="1:29" ht="20.100000000000001" customHeight="1" thickBot="1">
      <c r="B10" t="s">
        <v>249</v>
      </c>
    </row>
    <row r="11" spans="1:29" ht="20.100000000000001" customHeight="1" thickBot="1">
      <c r="B11" s="32" t="s">
        <v>147</v>
      </c>
      <c r="C11" s="787" t="s">
        <v>513</v>
      </c>
      <c r="D11" s="788"/>
      <c r="E11" s="788"/>
      <c r="F11" s="788"/>
      <c r="G11" s="788"/>
      <c r="H11" s="788"/>
      <c r="I11" s="788"/>
      <c r="J11" s="788"/>
      <c r="K11" s="788"/>
      <c r="L11" s="789"/>
    </row>
    <row r="13" spans="1:29" ht="20.100000000000001" customHeight="1">
      <c r="A13" s="30" t="s">
        <v>207</v>
      </c>
    </row>
    <row r="14" spans="1:29" ht="20.100000000000001" customHeight="1" thickBot="1">
      <c r="B14" t="s">
        <v>233</v>
      </c>
    </row>
    <row r="15" spans="1:29" ht="20.100000000000001" customHeight="1">
      <c r="B15" s="22" t="s">
        <v>6</v>
      </c>
      <c r="C15" s="768" t="s">
        <v>9</v>
      </c>
      <c r="D15" s="768"/>
      <c r="E15" s="768"/>
      <c r="F15" s="768"/>
      <c r="G15" s="768"/>
      <c r="H15" s="768"/>
      <c r="I15" s="768"/>
      <c r="J15" s="768"/>
      <c r="K15" s="768"/>
      <c r="L15" s="769"/>
      <c r="M15" s="753" t="s">
        <v>481</v>
      </c>
      <c r="N15" s="754"/>
      <c r="O15" s="754"/>
      <c r="P15" s="754"/>
      <c r="Q15" s="754"/>
      <c r="R15" s="754"/>
      <c r="S15" s="754"/>
      <c r="T15" s="754"/>
      <c r="U15" s="754"/>
      <c r="V15" s="754"/>
      <c r="W15" s="755"/>
      <c r="X15" s="756"/>
    </row>
    <row r="16" spans="1:29" ht="20.100000000000001" customHeight="1" thickBot="1">
      <c r="B16" s="23"/>
      <c r="C16" s="768" t="s">
        <v>130</v>
      </c>
      <c r="D16" s="768"/>
      <c r="E16" s="768"/>
      <c r="F16" s="768"/>
      <c r="G16" s="768"/>
      <c r="H16" s="768"/>
      <c r="I16" s="768"/>
      <c r="J16" s="768"/>
      <c r="K16" s="768"/>
      <c r="L16" s="769"/>
      <c r="M16" s="757" t="s">
        <v>482</v>
      </c>
      <c r="N16" s="758"/>
      <c r="O16" s="758"/>
      <c r="P16" s="758"/>
      <c r="Q16" s="758"/>
      <c r="R16" s="758"/>
      <c r="S16" s="758"/>
      <c r="T16" s="758"/>
      <c r="U16" s="759"/>
      <c r="V16" s="759"/>
      <c r="W16" s="760"/>
      <c r="X16" s="761"/>
      <c r="AC16" t="s">
        <v>149</v>
      </c>
    </row>
    <row r="17" spans="1:29" ht="20.100000000000001" customHeight="1" thickBot="1">
      <c r="B17" s="22" t="s">
        <v>131</v>
      </c>
      <c r="C17" s="768" t="s">
        <v>8</v>
      </c>
      <c r="D17" s="768"/>
      <c r="E17" s="768"/>
      <c r="F17" s="768"/>
      <c r="G17" s="768"/>
      <c r="H17" s="768"/>
      <c r="I17" s="768"/>
      <c r="J17" s="768"/>
      <c r="K17" s="768"/>
      <c r="L17" s="769"/>
      <c r="M17" s="33">
        <v>8</v>
      </c>
      <c r="N17" s="34">
        <v>1</v>
      </c>
      <c r="O17" s="34">
        <v>2</v>
      </c>
      <c r="P17" s="35" t="s">
        <v>137</v>
      </c>
      <c r="Q17" s="34">
        <v>8</v>
      </c>
      <c r="R17" s="34">
        <v>5</v>
      </c>
      <c r="S17" s="34">
        <v>7</v>
      </c>
      <c r="T17" s="36">
        <v>7</v>
      </c>
      <c r="U17" s="37"/>
      <c r="V17" s="38"/>
      <c r="W17" s="38"/>
      <c r="X17" s="38"/>
      <c r="AC17" t="str">
        <f>CONCATENATE(M17,N17,O17,P17,Q17,R17,S17,T17)</f>
        <v>812－8577</v>
      </c>
    </row>
    <row r="18" spans="1:29" ht="20.100000000000001" customHeight="1">
      <c r="B18" s="24"/>
      <c r="C18" s="768" t="s">
        <v>135</v>
      </c>
      <c r="D18" s="768"/>
      <c r="E18" s="768"/>
      <c r="F18" s="768"/>
      <c r="G18" s="768"/>
      <c r="H18" s="768"/>
      <c r="I18" s="768"/>
      <c r="J18" s="768"/>
      <c r="K18" s="768"/>
      <c r="L18" s="769"/>
      <c r="M18" s="757" t="s">
        <v>483</v>
      </c>
      <c r="N18" s="758"/>
      <c r="O18" s="758"/>
      <c r="P18" s="758"/>
      <c r="Q18" s="758"/>
      <c r="R18" s="758"/>
      <c r="S18" s="758"/>
      <c r="T18" s="758"/>
      <c r="U18" s="762"/>
      <c r="V18" s="762"/>
      <c r="W18" s="763"/>
      <c r="X18" s="764"/>
    </row>
    <row r="19" spans="1:29" ht="20.100000000000001" customHeight="1">
      <c r="B19" s="23"/>
      <c r="C19" s="768" t="s">
        <v>136</v>
      </c>
      <c r="D19" s="768"/>
      <c r="E19" s="768"/>
      <c r="F19" s="768"/>
      <c r="G19" s="768"/>
      <c r="H19" s="768"/>
      <c r="I19" s="768"/>
      <c r="J19" s="768"/>
      <c r="K19" s="768"/>
      <c r="L19" s="769"/>
      <c r="M19" s="757" t="s">
        <v>484</v>
      </c>
      <c r="N19" s="758"/>
      <c r="O19" s="758"/>
      <c r="P19" s="758"/>
      <c r="Q19" s="758"/>
      <c r="R19" s="758"/>
      <c r="S19" s="758"/>
      <c r="T19" s="758"/>
      <c r="U19" s="758"/>
      <c r="V19" s="758"/>
      <c r="W19" s="765"/>
      <c r="X19" s="766"/>
    </row>
    <row r="20" spans="1:29" ht="20.100000000000001" customHeight="1">
      <c r="B20" s="22" t="s">
        <v>132</v>
      </c>
      <c r="C20" s="768" t="s">
        <v>122</v>
      </c>
      <c r="D20" s="768"/>
      <c r="E20" s="768"/>
      <c r="F20" s="768"/>
      <c r="G20" s="768"/>
      <c r="H20" s="768"/>
      <c r="I20" s="768"/>
      <c r="J20" s="768"/>
      <c r="K20" s="768"/>
      <c r="L20" s="769"/>
      <c r="M20" s="757" t="s">
        <v>157</v>
      </c>
      <c r="N20" s="758"/>
      <c r="O20" s="758"/>
      <c r="P20" s="758"/>
      <c r="Q20" s="758"/>
      <c r="R20" s="758"/>
      <c r="S20" s="758"/>
      <c r="T20" s="758"/>
      <c r="U20" s="758"/>
      <c r="V20" s="758"/>
      <c r="W20" s="765"/>
      <c r="X20" s="766"/>
    </row>
    <row r="21" spans="1:29" ht="20.100000000000001" customHeight="1">
      <c r="B21" s="23"/>
      <c r="C21" s="768" t="s">
        <v>123</v>
      </c>
      <c r="D21" s="768"/>
      <c r="E21" s="768"/>
      <c r="F21" s="768"/>
      <c r="G21" s="768"/>
      <c r="H21" s="768"/>
      <c r="I21" s="768"/>
      <c r="J21" s="768"/>
      <c r="K21" s="768"/>
      <c r="L21" s="769"/>
      <c r="M21" s="772" t="s">
        <v>485</v>
      </c>
      <c r="N21" s="759"/>
      <c r="O21" s="759"/>
      <c r="P21" s="759"/>
      <c r="Q21" s="759"/>
      <c r="R21" s="759"/>
      <c r="S21" s="759"/>
      <c r="T21" s="759"/>
      <c r="U21" s="759"/>
      <c r="V21" s="759"/>
      <c r="W21" s="760"/>
      <c r="X21" s="761"/>
    </row>
    <row r="22" spans="1:29" ht="20.100000000000001" customHeight="1">
      <c r="B22" s="785" t="s">
        <v>198</v>
      </c>
      <c r="C22" s="768" t="s">
        <v>9</v>
      </c>
      <c r="D22" s="768"/>
      <c r="E22" s="768"/>
      <c r="F22" s="768"/>
      <c r="G22" s="768"/>
      <c r="H22" s="768"/>
      <c r="I22" s="768"/>
      <c r="J22" s="768"/>
      <c r="K22" s="768"/>
      <c r="L22" s="769"/>
      <c r="M22" s="757" t="s">
        <v>486</v>
      </c>
      <c r="N22" s="758"/>
      <c r="O22" s="758"/>
      <c r="P22" s="758"/>
      <c r="Q22" s="758"/>
      <c r="R22" s="758"/>
      <c r="S22" s="758"/>
      <c r="T22" s="758"/>
      <c r="U22" s="758"/>
      <c r="V22" s="758"/>
      <c r="W22" s="765"/>
      <c r="X22" s="766"/>
    </row>
    <row r="23" spans="1:29" ht="20.100000000000001" customHeight="1">
      <c r="B23" s="786"/>
      <c r="C23" s="770" t="s">
        <v>195</v>
      </c>
      <c r="D23" s="770"/>
      <c r="E23" s="770"/>
      <c r="F23" s="770"/>
      <c r="G23" s="770"/>
      <c r="H23" s="770"/>
      <c r="I23" s="770"/>
      <c r="J23" s="770"/>
      <c r="K23" s="770"/>
      <c r="L23" s="770"/>
      <c r="M23" s="757" t="s">
        <v>487</v>
      </c>
      <c r="N23" s="758"/>
      <c r="O23" s="758"/>
      <c r="P23" s="758"/>
      <c r="Q23" s="758"/>
      <c r="R23" s="758"/>
      <c r="S23" s="758"/>
      <c r="T23" s="758"/>
      <c r="U23" s="758"/>
      <c r="V23" s="758"/>
      <c r="W23" s="765"/>
      <c r="X23" s="766"/>
    </row>
    <row r="24" spans="1:29" ht="20.100000000000001" customHeight="1">
      <c r="B24" s="22" t="s">
        <v>196</v>
      </c>
      <c r="C24" s="768" t="s">
        <v>0</v>
      </c>
      <c r="D24" s="768"/>
      <c r="E24" s="768"/>
      <c r="F24" s="768"/>
      <c r="G24" s="768"/>
      <c r="H24" s="768"/>
      <c r="I24" s="768"/>
      <c r="J24" s="768"/>
      <c r="K24" s="768"/>
      <c r="L24" s="769"/>
      <c r="M24" s="767" t="s">
        <v>488</v>
      </c>
      <c r="N24" s="762"/>
      <c r="O24" s="762"/>
      <c r="P24" s="762"/>
      <c r="Q24" s="762"/>
      <c r="R24" s="762"/>
      <c r="S24" s="762"/>
      <c r="T24" s="762"/>
      <c r="U24" s="762"/>
      <c r="V24" s="762"/>
      <c r="W24" s="763"/>
      <c r="X24" s="764"/>
    </row>
    <row r="25" spans="1:29" ht="20.100000000000001" customHeight="1">
      <c r="B25" s="24"/>
      <c r="C25" s="768" t="s">
        <v>1</v>
      </c>
      <c r="D25" s="768"/>
      <c r="E25" s="768"/>
      <c r="F25" s="768"/>
      <c r="G25" s="768"/>
      <c r="H25" s="768"/>
      <c r="I25" s="768"/>
      <c r="J25" s="768"/>
      <c r="K25" s="768"/>
      <c r="L25" s="769"/>
      <c r="M25" s="757" t="s">
        <v>489</v>
      </c>
      <c r="N25" s="758"/>
      <c r="O25" s="758"/>
      <c r="P25" s="758"/>
      <c r="Q25" s="758"/>
      <c r="R25" s="758"/>
      <c r="S25" s="758"/>
      <c r="T25" s="758"/>
      <c r="U25" s="758"/>
      <c r="V25" s="758"/>
      <c r="W25" s="765"/>
      <c r="X25" s="766"/>
    </row>
    <row r="26" spans="1:29" ht="20.100000000000001" customHeight="1" thickBot="1">
      <c r="B26" s="57"/>
      <c r="C26" s="768" t="s">
        <v>197</v>
      </c>
      <c r="D26" s="768"/>
      <c r="E26" s="768"/>
      <c r="F26" s="768"/>
      <c r="G26" s="768"/>
      <c r="H26" s="768"/>
      <c r="I26" s="768"/>
      <c r="J26" s="768"/>
      <c r="K26" s="768"/>
      <c r="L26" s="769"/>
      <c r="M26" s="790" t="s">
        <v>490</v>
      </c>
      <c r="N26" s="791"/>
      <c r="O26" s="791"/>
      <c r="P26" s="791"/>
      <c r="Q26" s="791"/>
      <c r="R26" s="791"/>
      <c r="S26" s="791"/>
      <c r="T26" s="791"/>
      <c r="U26" s="791"/>
      <c r="V26" s="791"/>
      <c r="W26" s="792"/>
      <c r="X26" s="793"/>
    </row>
    <row r="28" spans="1:29" ht="20.100000000000001" customHeight="1">
      <c r="A28" s="30" t="s">
        <v>146</v>
      </c>
    </row>
    <row r="29" spans="1:29" ht="20.100000000000001" customHeight="1">
      <c r="B29" t="s">
        <v>232</v>
      </c>
      <c r="X29" s="25"/>
    </row>
    <row r="30" spans="1:29" ht="29.25" customHeight="1">
      <c r="B30" s="56" t="s">
        <v>164</v>
      </c>
      <c r="C30" s="771" t="s">
        <v>251</v>
      </c>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row>
    <row r="31" spans="1:29" ht="27" customHeight="1">
      <c r="B31" s="733" t="s">
        <v>133</v>
      </c>
      <c r="C31" s="742" t="s">
        <v>134</v>
      </c>
      <c r="D31" s="742"/>
      <c r="E31" s="742"/>
      <c r="F31" s="742"/>
      <c r="G31" s="742"/>
      <c r="H31" s="742"/>
      <c r="I31" s="742"/>
      <c r="J31" s="742"/>
      <c r="K31" s="742"/>
      <c r="L31" s="743"/>
      <c r="M31" s="748" t="s">
        <v>138</v>
      </c>
      <c r="N31" s="742"/>
      <c r="O31" s="742"/>
      <c r="P31" s="742"/>
      <c r="Q31" s="743"/>
      <c r="R31" s="735" t="s">
        <v>252</v>
      </c>
      <c r="S31" s="736"/>
      <c r="T31" s="736"/>
      <c r="U31" s="736"/>
      <c r="V31" s="736"/>
      <c r="W31" s="737"/>
      <c r="X31" s="733" t="s">
        <v>139</v>
      </c>
      <c r="Y31" s="733" t="s">
        <v>140</v>
      </c>
      <c r="Z31" s="782" t="s">
        <v>143</v>
      </c>
      <c r="AA31" s="780" t="s">
        <v>145</v>
      </c>
    </row>
    <row r="32" spans="1:29" ht="27" customHeight="1" thickBot="1">
      <c r="B32" s="741"/>
      <c r="C32" s="744"/>
      <c r="D32" s="744"/>
      <c r="E32" s="744"/>
      <c r="F32" s="744"/>
      <c r="G32" s="744"/>
      <c r="H32" s="744"/>
      <c r="I32" s="744"/>
      <c r="J32" s="744"/>
      <c r="K32" s="744"/>
      <c r="L32" s="745"/>
      <c r="M32" s="749"/>
      <c r="N32" s="744"/>
      <c r="O32" s="744"/>
      <c r="P32" s="744"/>
      <c r="Q32" s="745"/>
      <c r="R32" s="746" t="s">
        <v>255</v>
      </c>
      <c r="S32" s="747"/>
      <c r="T32" s="747"/>
      <c r="U32" s="747"/>
      <c r="V32" s="747"/>
      <c r="W32" s="60" t="s">
        <v>256</v>
      </c>
      <c r="X32" s="734"/>
      <c r="Y32" s="734"/>
      <c r="Z32" s="783"/>
      <c r="AA32" s="781"/>
    </row>
    <row r="33" spans="2:27" ht="37.5" customHeight="1">
      <c r="B33" s="32">
        <v>1</v>
      </c>
      <c r="C33" s="39">
        <v>1</v>
      </c>
      <c r="D33" s="40">
        <v>2</v>
      </c>
      <c r="E33" s="40">
        <v>3</v>
      </c>
      <c r="F33" s="40">
        <v>4</v>
      </c>
      <c r="G33" s="40">
        <v>5</v>
      </c>
      <c r="H33" s="40">
        <v>6</v>
      </c>
      <c r="I33" s="40">
        <v>7</v>
      </c>
      <c r="J33" s="40">
        <v>8</v>
      </c>
      <c r="K33" s="40">
        <v>9</v>
      </c>
      <c r="L33" s="41">
        <v>0</v>
      </c>
      <c r="M33" s="777" t="s">
        <v>491</v>
      </c>
      <c r="N33" s="778"/>
      <c r="O33" s="778"/>
      <c r="P33" s="778"/>
      <c r="Q33" s="779"/>
      <c r="R33" s="777" t="s">
        <v>491</v>
      </c>
      <c r="S33" s="778"/>
      <c r="T33" s="778"/>
      <c r="U33" s="778"/>
      <c r="V33" s="779"/>
      <c r="W33" s="682" t="s">
        <v>513</v>
      </c>
      <c r="X33" s="42" t="s">
        <v>159</v>
      </c>
      <c r="Y33" s="42" t="s">
        <v>72</v>
      </c>
      <c r="Z33" s="43">
        <v>250000</v>
      </c>
      <c r="AA33" s="44">
        <v>10.210000000000001</v>
      </c>
    </row>
    <row r="34" spans="2:27" ht="37.5" customHeight="1">
      <c r="B34" s="32">
        <f>B33+1</f>
        <v>2</v>
      </c>
      <c r="C34" s="45">
        <v>2</v>
      </c>
      <c r="D34" s="28">
        <v>3</v>
      </c>
      <c r="E34" s="28">
        <v>4</v>
      </c>
      <c r="F34" s="28">
        <v>5</v>
      </c>
      <c r="G34" s="28">
        <v>6</v>
      </c>
      <c r="H34" s="28">
        <v>7</v>
      </c>
      <c r="I34" s="28">
        <v>8</v>
      </c>
      <c r="J34" s="28">
        <v>9</v>
      </c>
      <c r="K34" s="28">
        <v>0</v>
      </c>
      <c r="L34" s="29">
        <v>1</v>
      </c>
      <c r="M34" s="774" t="s">
        <v>491</v>
      </c>
      <c r="N34" s="775"/>
      <c r="O34" s="775"/>
      <c r="P34" s="775"/>
      <c r="Q34" s="776"/>
      <c r="R34" s="774" t="s">
        <v>491</v>
      </c>
      <c r="S34" s="775"/>
      <c r="T34" s="775"/>
      <c r="U34" s="775"/>
      <c r="V34" s="776"/>
      <c r="W34" s="683" t="s">
        <v>492</v>
      </c>
      <c r="X34" s="26" t="s">
        <v>160</v>
      </c>
      <c r="Y34" s="26" t="s">
        <v>158</v>
      </c>
      <c r="Z34" s="27">
        <v>400000</v>
      </c>
      <c r="AA34" s="46">
        <v>10.14</v>
      </c>
    </row>
    <row r="35" spans="2:27" ht="37.5" customHeight="1">
      <c r="B35" s="32">
        <f t="shared" ref="B35:B71" si="0">B34+1</f>
        <v>3</v>
      </c>
      <c r="C35" s="45">
        <v>3</v>
      </c>
      <c r="D35" s="28">
        <v>4</v>
      </c>
      <c r="E35" s="28">
        <v>5</v>
      </c>
      <c r="F35" s="28">
        <v>6</v>
      </c>
      <c r="G35" s="28">
        <v>7</v>
      </c>
      <c r="H35" s="28">
        <v>8</v>
      </c>
      <c r="I35" s="28">
        <v>9</v>
      </c>
      <c r="J35" s="28">
        <v>0</v>
      </c>
      <c r="K35" s="28">
        <v>1</v>
      </c>
      <c r="L35" s="29">
        <v>2</v>
      </c>
      <c r="M35" s="774" t="s">
        <v>493</v>
      </c>
      <c r="N35" s="775"/>
      <c r="O35" s="775"/>
      <c r="P35" s="775"/>
      <c r="Q35" s="776"/>
      <c r="R35" s="774" t="s">
        <v>491</v>
      </c>
      <c r="S35" s="775"/>
      <c r="T35" s="775"/>
      <c r="U35" s="775"/>
      <c r="V35" s="776"/>
      <c r="W35" s="683" t="s">
        <v>494</v>
      </c>
      <c r="X35" s="26" t="s">
        <v>161</v>
      </c>
      <c r="Y35" s="26" t="s">
        <v>394</v>
      </c>
      <c r="Z35" s="27">
        <v>400000</v>
      </c>
      <c r="AA35" s="46">
        <v>10.7</v>
      </c>
    </row>
    <row r="36" spans="2:27" ht="37.5" customHeight="1">
      <c r="B36" s="32">
        <f t="shared" si="0"/>
        <v>4</v>
      </c>
      <c r="C36" s="45">
        <v>4</v>
      </c>
      <c r="D36" s="28">
        <v>5</v>
      </c>
      <c r="E36" s="28">
        <v>6</v>
      </c>
      <c r="F36" s="28">
        <v>7</v>
      </c>
      <c r="G36" s="28">
        <v>8</v>
      </c>
      <c r="H36" s="28">
        <v>9</v>
      </c>
      <c r="I36" s="28">
        <v>0</v>
      </c>
      <c r="J36" s="28">
        <v>1</v>
      </c>
      <c r="K36" s="28">
        <v>2</v>
      </c>
      <c r="L36" s="29">
        <v>3</v>
      </c>
      <c r="M36" s="774" t="s">
        <v>495</v>
      </c>
      <c r="N36" s="775"/>
      <c r="O36" s="775"/>
      <c r="P36" s="775"/>
      <c r="Q36" s="776"/>
      <c r="R36" s="774" t="s">
        <v>491</v>
      </c>
      <c r="S36" s="775"/>
      <c r="T36" s="775"/>
      <c r="U36" s="775"/>
      <c r="V36" s="776"/>
      <c r="W36" s="683" t="s">
        <v>495</v>
      </c>
      <c r="X36" s="26" t="s">
        <v>162</v>
      </c>
      <c r="Y36" s="26" t="s">
        <v>26</v>
      </c>
      <c r="Z36" s="27">
        <v>2000000</v>
      </c>
      <c r="AA36" s="46">
        <v>10</v>
      </c>
    </row>
    <row r="37" spans="2:27" ht="37.5" customHeight="1">
      <c r="B37" s="32">
        <f t="shared" si="0"/>
        <v>5</v>
      </c>
      <c r="C37" s="45">
        <v>5</v>
      </c>
      <c r="D37" s="28">
        <v>6</v>
      </c>
      <c r="E37" s="28">
        <v>7</v>
      </c>
      <c r="F37" s="28">
        <v>8</v>
      </c>
      <c r="G37" s="28">
        <v>9</v>
      </c>
      <c r="H37" s="28">
        <v>0</v>
      </c>
      <c r="I37" s="28">
        <v>1</v>
      </c>
      <c r="J37" s="28">
        <v>2</v>
      </c>
      <c r="K37" s="28">
        <v>3</v>
      </c>
      <c r="L37" s="29">
        <v>4</v>
      </c>
      <c r="M37" s="774" t="s">
        <v>513</v>
      </c>
      <c r="N37" s="775"/>
      <c r="O37" s="775"/>
      <c r="P37" s="775"/>
      <c r="Q37" s="776"/>
      <c r="R37" s="774" t="s">
        <v>491</v>
      </c>
      <c r="S37" s="775"/>
      <c r="T37" s="775"/>
      <c r="U37" s="775"/>
      <c r="V37" s="776"/>
      <c r="W37" s="683" t="s">
        <v>513</v>
      </c>
      <c r="X37" s="26" t="s">
        <v>163</v>
      </c>
      <c r="Y37" s="26" t="s">
        <v>385</v>
      </c>
      <c r="Z37" s="27">
        <v>400000</v>
      </c>
      <c r="AA37" s="46">
        <v>10.17</v>
      </c>
    </row>
    <row r="38" spans="2:27" ht="37.5" customHeight="1">
      <c r="B38" s="32">
        <f t="shared" si="0"/>
        <v>6</v>
      </c>
      <c r="C38" s="45">
        <v>6</v>
      </c>
      <c r="D38" s="28">
        <v>7</v>
      </c>
      <c r="E38" s="28">
        <v>8</v>
      </c>
      <c r="F38" s="28">
        <v>9</v>
      </c>
      <c r="G38" s="28">
        <v>0</v>
      </c>
      <c r="H38" s="28">
        <v>1</v>
      </c>
      <c r="I38" s="28">
        <v>2</v>
      </c>
      <c r="J38" s="28">
        <v>3</v>
      </c>
      <c r="K38" s="28">
        <v>4</v>
      </c>
      <c r="L38" s="29">
        <v>5</v>
      </c>
      <c r="M38" s="774" t="s">
        <v>491</v>
      </c>
      <c r="N38" s="775"/>
      <c r="O38" s="775"/>
      <c r="P38" s="775"/>
      <c r="Q38" s="776"/>
      <c r="R38" s="774" t="s">
        <v>491</v>
      </c>
      <c r="S38" s="775"/>
      <c r="T38" s="775"/>
      <c r="U38" s="775"/>
      <c r="V38" s="776"/>
      <c r="W38" s="683" t="s">
        <v>496</v>
      </c>
      <c r="X38" s="26" t="s">
        <v>318</v>
      </c>
      <c r="Y38" s="26" t="s">
        <v>27</v>
      </c>
      <c r="Z38" s="27">
        <v>2800000</v>
      </c>
      <c r="AA38" s="46">
        <v>10</v>
      </c>
    </row>
    <row r="39" spans="2:27" ht="37.5" customHeight="1">
      <c r="B39" s="32">
        <f t="shared" si="0"/>
        <v>7</v>
      </c>
      <c r="C39" s="45">
        <v>6</v>
      </c>
      <c r="D39" s="28">
        <v>7</v>
      </c>
      <c r="E39" s="28">
        <v>8</v>
      </c>
      <c r="F39" s="28">
        <v>9</v>
      </c>
      <c r="G39" s="28">
        <v>0</v>
      </c>
      <c r="H39" s="28">
        <v>1</v>
      </c>
      <c r="I39" s="28">
        <v>2</v>
      </c>
      <c r="J39" s="28">
        <v>3</v>
      </c>
      <c r="K39" s="28">
        <v>4</v>
      </c>
      <c r="L39" s="29">
        <v>5</v>
      </c>
      <c r="M39" s="774" t="s">
        <v>491</v>
      </c>
      <c r="N39" s="775"/>
      <c r="O39" s="775"/>
      <c r="P39" s="775"/>
      <c r="Q39" s="776"/>
      <c r="R39" s="774" t="s">
        <v>491</v>
      </c>
      <c r="S39" s="775"/>
      <c r="T39" s="775"/>
      <c r="U39" s="775"/>
      <c r="V39" s="776"/>
      <c r="W39" s="683" t="s">
        <v>496</v>
      </c>
      <c r="X39" s="26" t="s">
        <v>318</v>
      </c>
      <c r="Y39" s="26" t="s">
        <v>389</v>
      </c>
      <c r="Z39" s="27">
        <v>300000</v>
      </c>
      <c r="AA39" s="46">
        <v>10</v>
      </c>
    </row>
    <row r="40" spans="2:27" ht="37.5" customHeight="1">
      <c r="B40" s="32">
        <f t="shared" si="0"/>
        <v>8</v>
      </c>
      <c r="C40" s="45"/>
      <c r="D40" s="28"/>
      <c r="E40" s="28"/>
      <c r="F40" s="28"/>
      <c r="G40" s="28"/>
      <c r="H40" s="28"/>
      <c r="I40" s="28"/>
      <c r="J40" s="28"/>
      <c r="K40" s="28"/>
      <c r="L40" s="29"/>
      <c r="M40" s="773"/>
      <c r="N40" s="773"/>
      <c r="O40" s="773"/>
      <c r="P40" s="773"/>
      <c r="Q40" s="773"/>
      <c r="R40" s="750"/>
      <c r="S40" s="751"/>
      <c r="T40" s="751"/>
      <c r="U40" s="751"/>
      <c r="V40" s="752"/>
      <c r="W40" s="58"/>
      <c r="X40" s="26"/>
      <c r="Y40" s="26"/>
      <c r="Z40" s="27"/>
      <c r="AA40" s="46"/>
    </row>
    <row r="41" spans="2:27" ht="37.5" customHeight="1">
      <c r="B41" s="32">
        <f t="shared" si="0"/>
        <v>9</v>
      </c>
      <c r="C41" s="45"/>
      <c r="D41" s="28"/>
      <c r="E41" s="28"/>
      <c r="F41" s="28"/>
      <c r="G41" s="28"/>
      <c r="H41" s="28"/>
      <c r="I41" s="28"/>
      <c r="J41" s="28"/>
      <c r="K41" s="28"/>
      <c r="L41" s="29"/>
      <c r="M41" s="773"/>
      <c r="N41" s="773"/>
      <c r="O41" s="773"/>
      <c r="P41" s="773"/>
      <c r="Q41" s="773"/>
      <c r="R41" s="750"/>
      <c r="S41" s="751"/>
      <c r="T41" s="751"/>
      <c r="U41" s="751"/>
      <c r="V41" s="752"/>
      <c r="W41" s="58"/>
      <c r="X41" s="26"/>
      <c r="Y41" s="26"/>
      <c r="Z41" s="27"/>
      <c r="AA41" s="46"/>
    </row>
    <row r="42" spans="2:27" ht="37.5" customHeight="1">
      <c r="B42" s="32">
        <f t="shared" si="0"/>
        <v>10</v>
      </c>
      <c r="C42" s="45"/>
      <c r="D42" s="28"/>
      <c r="E42" s="28"/>
      <c r="F42" s="28"/>
      <c r="G42" s="28"/>
      <c r="H42" s="28"/>
      <c r="I42" s="28"/>
      <c r="J42" s="28"/>
      <c r="K42" s="28"/>
      <c r="L42" s="29"/>
      <c r="M42" s="773"/>
      <c r="N42" s="773"/>
      <c r="O42" s="773"/>
      <c r="P42" s="773"/>
      <c r="Q42" s="773"/>
      <c r="R42" s="750"/>
      <c r="S42" s="751"/>
      <c r="T42" s="751"/>
      <c r="U42" s="751"/>
      <c r="V42" s="752"/>
      <c r="W42" s="58"/>
      <c r="X42" s="26"/>
      <c r="Y42" s="26"/>
      <c r="Z42" s="27"/>
      <c r="AA42" s="46"/>
    </row>
    <row r="43" spans="2:27" ht="37.5" customHeight="1">
      <c r="B43" s="32">
        <f t="shared" si="0"/>
        <v>11</v>
      </c>
      <c r="C43" s="45"/>
      <c r="D43" s="28"/>
      <c r="E43" s="28"/>
      <c r="F43" s="28"/>
      <c r="G43" s="28"/>
      <c r="H43" s="28"/>
      <c r="I43" s="28"/>
      <c r="J43" s="28"/>
      <c r="K43" s="28"/>
      <c r="L43" s="29"/>
      <c r="M43" s="773"/>
      <c r="N43" s="773"/>
      <c r="O43" s="773"/>
      <c r="P43" s="773"/>
      <c r="Q43" s="773"/>
      <c r="R43" s="750"/>
      <c r="S43" s="751"/>
      <c r="T43" s="751"/>
      <c r="U43" s="751"/>
      <c r="V43" s="752"/>
      <c r="W43" s="58"/>
      <c r="X43" s="26"/>
      <c r="Y43" s="26"/>
      <c r="Z43" s="27"/>
      <c r="AA43" s="46"/>
    </row>
    <row r="44" spans="2:27" ht="37.5" customHeight="1">
      <c r="B44" s="32">
        <f t="shared" si="0"/>
        <v>12</v>
      </c>
      <c r="C44" s="45"/>
      <c r="D44" s="28"/>
      <c r="E44" s="28"/>
      <c r="F44" s="28"/>
      <c r="G44" s="28"/>
      <c r="H44" s="28"/>
      <c r="I44" s="28"/>
      <c r="J44" s="28"/>
      <c r="K44" s="28"/>
      <c r="L44" s="29"/>
      <c r="M44" s="773"/>
      <c r="N44" s="773"/>
      <c r="O44" s="773"/>
      <c r="P44" s="773"/>
      <c r="Q44" s="773"/>
      <c r="R44" s="750"/>
      <c r="S44" s="751"/>
      <c r="T44" s="751"/>
      <c r="U44" s="751"/>
      <c r="V44" s="752"/>
      <c r="W44" s="58"/>
      <c r="X44" s="26"/>
      <c r="Y44" s="26"/>
      <c r="Z44" s="27"/>
      <c r="AA44" s="46"/>
    </row>
    <row r="45" spans="2:27" ht="37.5" customHeight="1">
      <c r="B45" s="32">
        <f t="shared" si="0"/>
        <v>13</v>
      </c>
      <c r="C45" s="45"/>
      <c r="D45" s="28"/>
      <c r="E45" s="28"/>
      <c r="F45" s="28"/>
      <c r="G45" s="28"/>
      <c r="H45" s="28"/>
      <c r="I45" s="28"/>
      <c r="J45" s="28"/>
      <c r="K45" s="28"/>
      <c r="L45" s="29"/>
      <c r="M45" s="773"/>
      <c r="N45" s="773"/>
      <c r="O45" s="773"/>
      <c r="P45" s="773"/>
      <c r="Q45" s="773"/>
      <c r="R45" s="750"/>
      <c r="S45" s="751"/>
      <c r="T45" s="751"/>
      <c r="U45" s="751"/>
      <c r="V45" s="752"/>
      <c r="W45" s="58"/>
      <c r="X45" s="26"/>
      <c r="Y45" s="26"/>
      <c r="Z45" s="27"/>
      <c r="AA45" s="46"/>
    </row>
    <row r="46" spans="2:27" ht="37.5" customHeight="1">
      <c r="B46" s="32">
        <f t="shared" si="0"/>
        <v>14</v>
      </c>
      <c r="C46" s="45"/>
      <c r="D46" s="28"/>
      <c r="E46" s="28"/>
      <c r="F46" s="28"/>
      <c r="G46" s="28"/>
      <c r="H46" s="28"/>
      <c r="I46" s="28"/>
      <c r="J46" s="28"/>
      <c r="K46" s="28"/>
      <c r="L46" s="29"/>
      <c r="M46" s="773"/>
      <c r="N46" s="773"/>
      <c r="O46" s="773"/>
      <c r="P46" s="773"/>
      <c r="Q46" s="773"/>
      <c r="R46" s="750"/>
      <c r="S46" s="751"/>
      <c r="T46" s="751"/>
      <c r="U46" s="751"/>
      <c r="V46" s="752"/>
      <c r="W46" s="58"/>
      <c r="X46" s="26"/>
      <c r="Y46" s="26"/>
      <c r="Z46" s="27"/>
      <c r="AA46" s="46"/>
    </row>
    <row r="47" spans="2:27" ht="37.5" customHeight="1">
      <c r="B47" s="32">
        <f t="shared" si="0"/>
        <v>15</v>
      </c>
      <c r="C47" s="45"/>
      <c r="D47" s="28"/>
      <c r="E47" s="28"/>
      <c r="F47" s="28"/>
      <c r="G47" s="28"/>
      <c r="H47" s="28"/>
      <c r="I47" s="28"/>
      <c r="J47" s="28"/>
      <c r="K47" s="28"/>
      <c r="L47" s="29"/>
      <c r="M47" s="773"/>
      <c r="N47" s="773"/>
      <c r="O47" s="773"/>
      <c r="P47" s="773"/>
      <c r="Q47" s="773"/>
      <c r="R47" s="750"/>
      <c r="S47" s="751"/>
      <c r="T47" s="751"/>
      <c r="U47" s="751"/>
      <c r="V47" s="752"/>
      <c r="W47" s="58"/>
      <c r="X47" s="26"/>
      <c r="Y47" s="26"/>
      <c r="Z47" s="27"/>
      <c r="AA47" s="46"/>
    </row>
    <row r="48" spans="2:27" ht="37.5" customHeight="1">
      <c r="B48" s="32">
        <f t="shared" si="0"/>
        <v>16</v>
      </c>
      <c r="C48" s="45"/>
      <c r="D48" s="28"/>
      <c r="E48" s="28"/>
      <c r="F48" s="28"/>
      <c r="G48" s="28"/>
      <c r="H48" s="28"/>
      <c r="I48" s="28"/>
      <c r="J48" s="28"/>
      <c r="K48" s="28"/>
      <c r="L48" s="29"/>
      <c r="M48" s="773"/>
      <c r="N48" s="773"/>
      <c r="O48" s="773"/>
      <c r="P48" s="773"/>
      <c r="Q48" s="773"/>
      <c r="R48" s="750"/>
      <c r="S48" s="751"/>
      <c r="T48" s="751"/>
      <c r="U48" s="751"/>
      <c r="V48" s="752"/>
      <c r="W48" s="58"/>
      <c r="X48" s="26"/>
      <c r="Y48" s="26"/>
      <c r="Z48" s="27"/>
      <c r="AA48" s="46"/>
    </row>
    <row r="49" spans="2:27" ht="37.5" customHeight="1">
      <c r="B49" s="32">
        <f t="shared" si="0"/>
        <v>17</v>
      </c>
      <c r="C49" s="45"/>
      <c r="D49" s="28"/>
      <c r="E49" s="28"/>
      <c r="F49" s="28"/>
      <c r="G49" s="28"/>
      <c r="H49" s="28"/>
      <c r="I49" s="28"/>
      <c r="J49" s="28"/>
      <c r="K49" s="28"/>
      <c r="L49" s="29"/>
      <c r="M49" s="773"/>
      <c r="N49" s="773"/>
      <c r="O49" s="773"/>
      <c r="P49" s="773"/>
      <c r="Q49" s="773"/>
      <c r="R49" s="750"/>
      <c r="S49" s="751"/>
      <c r="T49" s="751"/>
      <c r="U49" s="751"/>
      <c r="V49" s="752"/>
      <c r="W49" s="58"/>
      <c r="X49" s="26"/>
      <c r="Y49" s="26"/>
      <c r="Z49" s="27"/>
      <c r="AA49" s="46"/>
    </row>
    <row r="50" spans="2:27" ht="37.5" customHeight="1">
      <c r="B50" s="32">
        <f t="shared" si="0"/>
        <v>18</v>
      </c>
      <c r="C50" s="45"/>
      <c r="D50" s="28"/>
      <c r="E50" s="28"/>
      <c r="F50" s="28"/>
      <c r="G50" s="28"/>
      <c r="H50" s="28"/>
      <c r="I50" s="28"/>
      <c r="J50" s="28"/>
      <c r="K50" s="28"/>
      <c r="L50" s="29"/>
      <c r="M50" s="773"/>
      <c r="N50" s="773"/>
      <c r="O50" s="773"/>
      <c r="P50" s="773"/>
      <c r="Q50" s="773"/>
      <c r="R50" s="750"/>
      <c r="S50" s="751"/>
      <c r="T50" s="751"/>
      <c r="U50" s="751"/>
      <c r="V50" s="752"/>
      <c r="W50" s="58"/>
      <c r="X50" s="26"/>
      <c r="Y50" s="26"/>
      <c r="Z50" s="27"/>
      <c r="AA50" s="46"/>
    </row>
    <row r="51" spans="2:27" ht="37.5" customHeight="1">
      <c r="B51" s="32">
        <f t="shared" si="0"/>
        <v>19</v>
      </c>
      <c r="C51" s="45"/>
      <c r="D51" s="28"/>
      <c r="E51" s="28"/>
      <c r="F51" s="28"/>
      <c r="G51" s="28"/>
      <c r="H51" s="28"/>
      <c r="I51" s="28"/>
      <c r="J51" s="28"/>
      <c r="K51" s="28"/>
      <c r="L51" s="29"/>
      <c r="M51" s="773"/>
      <c r="N51" s="773"/>
      <c r="O51" s="773"/>
      <c r="P51" s="773"/>
      <c r="Q51" s="773"/>
      <c r="R51" s="750"/>
      <c r="S51" s="751"/>
      <c r="T51" s="751"/>
      <c r="U51" s="751"/>
      <c r="V51" s="752"/>
      <c r="W51" s="58"/>
      <c r="X51" s="26"/>
      <c r="Y51" s="26"/>
      <c r="Z51" s="27"/>
      <c r="AA51" s="46"/>
    </row>
    <row r="52" spans="2:27" ht="37.5" customHeight="1">
      <c r="B52" s="32">
        <f t="shared" si="0"/>
        <v>20</v>
      </c>
      <c r="C52" s="45"/>
      <c r="D52" s="28"/>
      <c r="E52" s="28"/>
      <c r="F52" s="28"/>
      <c r="G52" s="28"/>
      <c r="H52" s="28"/>
      <c r="I52" s="28"/>
      <c r="J52" s="28"/>
      <c r="K52" s="28"/>
      <c r="L52" s="29"/>
      <c r="M52" s="773"/>
      <c r="N52" s="773"/>
      <c r="O52" s="773"/>
      <c r="P52" s="773"/>
      <c r="Q52" s="773"/>
      <c r="R52" s="750"/>
      <c r="S52" s="751"/>
      <c r="T52" s="751"/>
      <c r="U52" s="751"/>
      <c r="V52" s="752"/>
      <c r="W52" s="58"/>
      <c r="X52" s="26"/>
      <c r="Y52" s="26"/>
      <c r="Z52" s="27"/>
      <c r="AA52" s="46"/>
    </row>
    <row r="53" spans="2:27" ht="37.5" customHeight="1">
      <c r="B53" s="32">
        <f t="shared" si="0"/>
        <v>21</v>
      </c>
      <c r="C53" s="45"/>
      <c r="D53" s="28"/>
      <c r="E53" s="28"/>
      <c r="F53" s="28"/>
      <c r="G53" s="28"/>
      <c r="H53" s="28"/>
      <c r="I53" s="28"/>
      <c r="J53" s="28"/>
      <c r="K53" s="28"/>
      <c r="L53" s="29"/>
      <c r="M53" s="773"/>
      <c r="N53" s="773"/>
      <c r="O53" s="773"/>
      <c r="P53" s="773"/>
      <c r="Q53" s="773"/>
      <c r="R53" s="750"/>
      <c r="S53" s="751"/>
      <c r="T53" s="751"/>
      <c r="U53" s="751"/>
      <c r="V53" s="752"/>
      <c r="W53" s="58"/>
      <c r="X53" s="26"/>
      <c r="Y53" s="26"/>
      <c r="Z53" s="27"/>
      <c r="AA53" s="46"/>
    </row>
    <row r="54" spans="2:27" ht="37.5" customHeight="1">
      <c r="B54" s="32">
        <f t="shared" si="0"/>
        <v>22</v>
      </c>
      <c r="C54" s="45"/>
      <c r="D54" s="28"/>
      <c r="E54" s="28"/>
      <c r="F54" s="28"/>
      <c r="G54" s="28"/>
      <c r="H54" s="28"/>
      <c r="I54" s="28"/>
      <c r="J54" s="28"/>
      <c r="K54" s="28"/>
      <c r="L54" s="29"/>
      <c r="M54" s="773"/>
      <c r="N54" s="773"/>
      <c r="O54" s="773"/>
      <c r="P54" s="773"/>
      <c r="Q54" s="773"/>
      <c r="R54" s="750"/>
      <c r="S54" s="751"/>
      <c r="T54" s="751"/>
      <c r="U54" s="751"/>
      <c r="V54" s="752"/>
      <c r="W54" s="58"/>
      <c r="X54" s="26"/>
      <c r="Y54" s="26"/>
      <c r="Z54" s="27"/>
      <c r="AA54" s="46"/>
    </row>
    <row r="55" spans="2:27" ht="37.5" customHeight="1">
      <c r="B55" s="32">
        <f t="shared" si="0"/>
        <v>23</v>
      </c>
      <c r="C55" s="45"/>
      <c r="D55" s="28"/>
      <c r="E55" s="28"/>
      <c r="F55" s="28"/>
      <c r="G55" s="28"/>
      <c r="H55" s="28"/>
      <c r="I55" s="28"/>
      <c r="J55" s="28"/>
      <c r="K55" s="28"/>
      <c r="L55" s="29"/>
      <c r="M55" s="773"/>
      <c r="N55" s="773"/>
      <c r="O55" s="773"/>
      <c r="P55" s="773"/>
      <c r="Q55" s="773"/>
      <c r="R55" s="750"/>
      <c r="S55" s="751"/>
      <c r="T55" s="751"/>
      <c r="U55" s="751"/>
      <c r="V55" s="752"/>
      <c r="W55" s="58"/>
      <c r="X55" s="26"/>
      <c r="Y55" s="26"/>
      <c r="Z55" s="27"/>
      <c r="AA55" s="46"/>
    </row>
    <row r="56" spans="2:27" ht="37.5" customHeight="1">
      <c r="B56" s="32">
        <f t="shared" si="0"/>
        <v>24</v>
      </c>
      <c r="C56" s="45"/>
      <c r="D56" s="28"/>
      <c r="E56" s="28"/>
      <c r="F56" s="28"/>
      <c r="G56" s="28"/>
      <c r="H56" s="28"/>
      <c r="I56" s="28"/>
      <c r="J56" s="28"/>
      <c r="K56" s="28"/>
      <c r="L56" s="29"/>
      <c r="M56" s="773"/>
      <c r="N56" s="773"/>
      <c r="O56" s="773"/>
      <c r="P56" s="773"/>
      <c r="Q56" s="773"/>
      <c r="R56" s="750"/>
      <c r="S56" s="751"/>
      <c r="T56" s="751"/>
      <c r="U56" s="751"/>
      <c r="V56" s="752"/>
      <c r="W56" s="58"/>
      <c r="X56" s="26"/>
      <c r="Y56" s="26"/>
      <c r="Z56" s="27"/>
      <c r="AA56" s="46"/>
    </row>
    <row r="57" spans="2:27" ht="37.5" customHeight="1">
      <c r="B57" s="32">
        <f t="shared" si="0"/>
        <v>25</v>
      </c>
      <c r="C57" s="45"/>
      <c r="D57" s="28"/>
      <c r="E57" s="28"/>
      <c r="F57" s="28"/>
      <c r="G57" s="28"/>
      <c r="H57" s="28"/>
      <c r="I57" s="28"/>
      <c r="J57" s="28"/>
      <c r="K57" s="28"/>
      <c r="L57" s="29"/>
      <c r="M57" s="773"/>
      <c r="N57" s="773"/>
      <c r="O57" s="773"/>
      <c r="P57" s="773"/>
      <c r="Q57" s="773"/>
      <c r="R57" s="750"/>
      <c r="S57" s="751"/>
      <c r="T57" s="751"/>
      <c r="U57" s="751"/>
      <c r="V57" s="752"/>
      <c r="W57" s="58"/>
      <c r="X57" s="26"/>
      <c r="Y57" s="26"/>
      <c r="Z57" s="27"/>
      <c r="AA57" s="46"/>
    </row>
    <row r="58" spans="2:27" ht="37.5" customHeight="1">
      <c r="B58" s="32">
        <f t="shared" si="0"/>
        <v>26</v>
      </c>
      <c r="C58" s="45"/>
      <c r="D58" s="28"/>
      <c r="E58" s="28"/>
      <c r="F58" s="28"/>
      <c r="G58" s="28"/>
      <c r="H58" s="28"/>
      <c r="I58" s="28"/>
      <c r="J58" s="28"/>
      <c r="K58" s="28"/>
      <c r="L58" s="29"/>
      <c r="M58" s="773"/>
      <c r="N58" s="773"/>
      <c r="O58" s="773"/>
      <c r="P58" s="773"/>
      <c r="Q58" s="773"/>
      <c r="R58" s="750"/>
      <c r="S58" s="751"/>
      <c r="T58" s="751"/>
      <c r="U58" s="751"/>
      <c r="V58" s="752"/>
      <c r="W58" s="58"/>
      <c r="X58" s="26"/>
      <c r="Y58" s="26"/>
      <c r="Z58" s="27"/>
      <c r="AA58" s="46"/>
    </row>
    <row r="59" spans="2:27" ht="37.5" customHeight="1">
      <c r="B59" s="32">
        <f t="shared" si="0"/>
        <v>27</v>
      </c>
      <c r="C59" s="45"/>
      <c r="D59" s="28"/>
      <c r="E59" s="28"/>
      <c r="F59" s="28"/>
      <c r="G59" s="28"/>
      <c r="H59" s="28"/>
      <c r="I59" s="28"/>
      <c r="J59" s="28"/>
      <c r="K59" s="28"/>
      <c r="L59" s="29"/>
      <c r="M59" s="773"/>
      <c r="N59" s="773"/>
      <c r="O59" s="773"/>
      <c r="P59" s="773"/>
      <c r="Q59" s="773"/>
      <c r="R59" s="750"/>
      <c r="S59" s="751"/>
      <c r="T59" s="751"/>
      <c r="U59" s="751"/>
      <c r="V59" s="752"/>
      <c r="W59" s="58"/>
      <c r="X59" s="26"/>
      <c r="Y59" s="26"/>
      <c r="Z59" s="27"/>
      <c r="AA59" s="46"/>
    </row>
    <row r="60" spans="2:27" ht="37.5" customHeight="1">
      <c r="B60" s="32">
        <f t="shared" si="0"/>
        <v>28</v>
      </c>
      <c r="C60" s="45"/>
      <c r="D60" s="28"/>
      <c r="E60" s="28"/>
      <c r="F60" s="28"/>
      <c r="G60" s="28"/>
      <c r="H60" s="28"/>
      <c r="I60" s="28"/>
      <c r="J60" s="28"/>
      <c r="K60" s="28"/>
      <c r="L60" s="29"/>
      <c r="M60" s="773"/>
      <c r="N60" s="773"/>
      <c r="O60" s="773"/>
      <c r="P60" s="773"/>
      <c r="Q60" s="773"/>
      <c r="R60" s="750"/>
      <c r="S60" s="751"/>
      <c r="T60" s="751"/>
      <c r="U60" s="751"/>
      <c r="V60" s="752"/>
      <c r="W60" s="58"/>
      <c r="X60" s="26"/>
      <c r="Y60" s="26"/>
      <c r="Z60" s="27"/>
      <c r="AA60" s="46"/>
    </row>
    <row r="61" spans="2:27" ht="37.5" customHeight="1">
      <c r="B61" s="32">
        <f t="shared" si="0"/>
        <v>29</v>
      </c>
      <c r="C61" s="45"/>
      <c r="D61" s="28"/>
      <c r="E61" s="28"/>
      <c r="F61" s="28"/>
      <c r="G61" s="28"/>
      <c r="H61" s="28"/>
      <c r="I61" s="28"/>
      <c r="J61" s="28"/>
      <c r="K61" s="28"/>
      <c r="L61" s="29"/>
      <c r="M61" s="773"/>
      <c r="N61" s="773"/>
      <c r="O61" s="773"/>
      <c r="P61" s="773"/>
      <c r="Q61" s="773"/>
      <c r="R61" s="750"/>
      <c r="S61" s="751"/>
      <c r="T61" s="751"/>
      <c r="U61" s="751"/>
      <c r="V61" s="752"/>
      <c r="W61" s="58"/>
      <c r="X61" s="26"/>
      <c r="Y61" s="26"/>
      <c r="Z61" s="27"/>
      <c r="AA61" s="46"/>
    </row>
    <row r="62" spans="2:27" ht="37.5" customHeight="1">
      <c r="B62" s="32">
        <f t="shared" si="0"/>
        <v>30</v>
      </c>
      <c r="C62" s="45"/>
      <c r="D62" s="28"/>
      <c r="E62" s="28"/>
      <c r="F62" s="28"/>
      <c r="G62" s="28"/>
      <c r="H62" s="28"/>
      <c r="I62" s="28"/>
      <c r="J62" s="28"/>
      <c r="K62" s="28"/>
      <c r="L62" s="29"/>
      <c r="M62" s="773"/>
      <c r="N62" s="773"/>
      <c r="O62" s="773"/>
      <c r="P62" s="773"/>
      <c r="Q62" s="773"/>
      <c r="R62" s="750"/>
      <c r="S62" s="751"/>
      <c r="T62" s="751"/>
      <c r="U62" s="751"/>
      <c r="V62" s="752"/>
      <c r="W62" s="58"/>
      <c r="X62" s="26"/>
      <c r="Y62" s="26"/>
      <c r="Z62" s="27"/>
      <c r="AA62" s="46"/>
    </row>
    <row r="63" spans="2:27" ht="37.5" customHeight="1">
      <c r="B63" s="32">
        <f t="shared" si="0"/>
        <v>31</v>
      </c>
      <c r="C63" s="45"/>
      <c r="D63" s="28"/>
      <c r="E63" s="28"/>
      <c r="F63" s="28"/>
      <c r="G63" s="28"/>
      <c r="H63" s="28"/>
      <c r="I63" s="28"/>
      <c r="J63" s="28"/>
      <c r="K63" s="28"/>
      <c r="L63" s="29"/>
      <c r="M63" s="773"/>
      <c r="N63" s="773"/>
      <c r="O63" s="773"/>
      <c r="P63" s="773"/>
      <c r="Q63" s="773"/>
      <c r="R63" s="750"/>
      <c r="S63" s="751"/>
      <c r="T63" s="751"/>
      <c r="U63" s="751"/>
      <c r="V63" s="752"/>
      <c r="W63" s="58"/>
      <c r="X63" s="26"/>
      <c r="Y63" s="26"/>
      <c r="Z63" s="27"/>
      <c r="AA63" s="46"/>
    </row>
    <row r="64" spans="2:27" ht="37.5" customHeight="1">
      <c r="B64" s="32">
        <f t="shared" si="0"/>
        <v>32</v>
      </c>
      <c r="C64" s="45"/>
      <c r="D64" s="28"/>
      <c r="E64" s="28"/>
      <c r="F64" s="28"/>
      <c r="G64" s="28"/>
      <c r="H64" s="28"/>
      <c r="I64" s="28"/>
      <c r="J64" s="28"/>
      <c r="K64" s="28"/>
      <c r="L64" s="29"/>
      <c r="M64" s="773"/>
      <c r="N64" s="773"/>
      <c r="O64" s="773"/>
      <c r="P64" s="773"/>
      <c r="Q64" s="773"/>
      <c r="R64" s="750"/>
      <c r="S64" s="751"/>
      <c r="T64" s="751"/>
      <c r="U64" s="751"/>
      <c r="V64" s="752"/>
      <c r="W64" s="58"/>
      <c r="X64" s="26"/>
      <c r="Y64" s="26"/>
      <c r="Z64" s="27"/>
      <c r="AA64" s="46"/>
    </row>
    <row r="65" spans="2:27" ht="37.5" customHeight="1">
      <c r="B65" s="32">
        <f t="shared" si="0"/>
        <v>33</v>
      </c>
      <c r="C65" s="45"/>
      <c r="D65" s="28"/>
      <c r="E65" s="28"/>
      <c r="F65" s="28"/>
      <c r="G65" s="28"/>
      <c r="H65" s="28"/>
      <c r="I65" s="28"/>
      <c r="J65" s="28"/>
      <c r="K65" s="28"/>
      <c r="L65" s="29"/>
      <c r="M65" s="773"/>
      <c r="N65" s="773"/>
      <c r="O65" s="773"/>
      <c r="P65" s="773"/>
      <c r="Q65" s="773"/>
      <c r="R65" s="750"/>
      <c r="S65" s="751"/>
      <c r="T65" s="751"/>
      <c r="U65" s="751"/>
      <c r="V65" s="752"/>
      <c r="W65" s="58"/>
      <c r="X65" s="26"/>
      <c r="Y65" s="26"/>
      <c r="Z65" s="27"/>
      <c r="AA65" s="46"/>
    </row>
    <row r="66" spans="2:27" ht="37.5" customHeight="1">
      <c r="B66" s="32">
        <f t="shared" si="0"/>
        <v>34</v>
      </c>
      <c r="C66" s="45"/>
      <c r="D66" s="28"/>
      <c r="E66" s="28"/>
      <c r="F66" s="28"/>
      <c r="G66" s="28"/>
      <c r="H66" s="28"/>
      <c r="I66" s="28"/>
      <c r="J66" s="28"/>
      <c r="K66" s="28"/>
      <c r="L66" s="29"/>
      <c r="M66" s="773"/>
      <c r="N66" s="773"/>
      <c r="O66" s="773"/>
      <c r="P66" s="773"/>
      <c r="Q66" s="773"/>
      <c r="R66" s="750"/>
      <c r="S66" s="751"/>
      <c r="T66" s="751"/>
      <c r="U66" s="751"/>
      <c r="V66" s="752"/>
      <c r="W66" s="58"/>
      <c r="X66" s="26"/>
      <c r="Y66" s="26"/>
      <c r="Z66" s="27"/>
      <c r="AA66" s="46"/>
    </row>
    <row r="67" spans="2:27" ht="37.5" customHeight="1">
      <c r="B67" s="32">
        <f t="shared" si="0"/>
        <v>35</v>
      </c>
      <c r="C67" s="45"/>
      <c r="D67" s="28"/>
      <c r="E67" s="28"/>
      <c r="F67" s="28"/>
      <c r="G67" s="28"/>
      <c r="H67" s="28"/>
      <c r="I67" s="28"/>
      <c r="J67" s="28"/>
      <c r="K67" s="28"/>
      <c r="L67" s="29"/>
      <c r="M67" s="773"/>
      <c r="N67" s="773"/>
      <c r="O67" s="773"/>
      <c r="P67" s="773"/>
      <c r="Q67" s="773"/>
      <c r="R67" s="750"/>
      <c r="S67" s="751"/>
      <c r="T67" s="751"/>
      <c r="U67" s="751"/>
      <c r="V67" s="752"/>
      <c r="W67" s="58"/>
      <c r="X67" s="26"/>
      <c r="Y67" s="26"/>
      <c r="Z67" s="27"/>
      <c r="AA67" s="46"/>
    </row>
    <row r="68" spans="2:27" ht="37.5" customHeight="1">
      <c r="B68" s="32">
        <f t="shared" si="0"/>
        <v>36</v>
      </c>
      <c r="C68" s="45"/>
      <c r="D68" s="28"/>
      <c r="E68" s="28"/>
      <c r="F68" s="28"/>
      <c r="G68" s="28"/>
      <c r="H68" s="28"/>
      <c r="I68" s="28"/>
      <c r="J68" s="28"/>
      <c r="K68" s="28"/>
      <c r="L68" s="29"/>
      <c r="M68" s="773"/>
      <c r="N68" s="773"/>
      <c r="O68" s="773"/>
      <c r="P68" s="773"/>
      <c r="Q68" s="773"/>
      <c r="R68" s="750"/>
      <c r="S68" s="751"/>
      <c r="T68" s="751"/>
      <c r="U68" s="751"/>
      <c r="V68" s="752"/>
      <c r="W68" s="58"/>
      <c r="X68" s="26"/>
      <c r="Y68" s="26"/>
      <c r="Z68" s="27"/>
      <c r="AA68" s="46"/>
    </row>
    <row r="69" spans="2:27" ht="37.5" customHeight="1">
      <c r="B69" s="32">
        <f t="shared" si="0"/>
        <v>37</v>
      </c>
      <c r="C69" s="45"/>
      <c r="D69" s="28"/>
      <c r="E69" s="28"/>
      <c r="F69" s="28"/>
      <c r="G69" s="28"/>
      <c r="H69" s="28"/>
      <c r="I69" s="28"/>
      <c r="J69" s="28"/>
      <c r="K69" s="28"/>
      <c r="L69" s="29"/>
      <c r="M69" s="773"/>
      <c r="N69" s="773"/>
      <c r="O69" s="773"/>
      <c r="P69" s="773"/>
      <c r="Q69" s="773"/>
      <c r="R69" s="750"/>
      <c r="S69" s="751"/>
      <c r="T69" s="751"/>
      <c r="U69" s="751"/>
      <c r="V69" s="752"/>
      <c r="W69" s="58"/>
      <c r="X69" s="26"/>
      <c r="Y69" s="26"/>
      <c r="Z69" s="27"/>
      <c r="AA69" s="46"/>
    </row>
    <row r="70" spans="2:27" ht="37.5" customHeight="1">
      <c r="B70" s="32">
        <f t="shared" si="0"/>
        <v>38</v>
      </c>
      <c r="C70" s="45"/>
      <c r="D70" s="28"/>
      <c r="E70" s="28"/>
      <c r="F70" s="28"/>
      <c r="G70" s="28"/>
      <c r="H70" s="28"/>
      <c r="I70" s="28"/>
      <c r="J70" s="28"/>
      <c r="K70" s="28"/>
      <c r="L70" s="29"/>
      <c r="M70" s="773"/>
      <c r="N70" s="773"/>
      <c r="O70" s="773"/>
      <c r="P70" s="773"/>
      <c r="Q70" s="773"/>
      <c r="R70" s="750"/>
      <c r="S70" s="751"/>
      <c r="T70" s="751"/>
      <c r="U70" s="751"/>
      <c r="V70" s="752"/>
      <c r="W70" s="58"/>
      <c r="X70" s="26"/>
      <c r="Y70" s="26"/>
      <c r="Z70" s="27"/>
      <c r="AA70" s="46"/>
    </row>
    <row r="71" spans="2:27" ht="37.5" customHeight="1">
      <c r="B71" s="32">
        <f t="shared" si="0"/>
        <v>39</v>
      </c>
      <c r="C71" s="45"/>
      <c r="D71" s="28"/>
      <c r="E71" s="28"/>
      <c r="F71" s="28"/>
      <c r="G71" s="28"/>
      <c r="H71" s="28"/>
      <c r="I71" s="28"/>
      <c r="J71" s="28"/>
      <c r="K71" s="28"/>
      <c r="L71" s="29"/>
      <c r="M71" s="773"/>
      <c r="N71" s="773"/>
      <c r="O71" s="773"/>
      <c r="P71" s="773"/>
      <c r="Q71" s="773"/>
      <c r="R71" s="750"/>
      <c r="S71" s="751"/>
      <c r="T71" s="751"/>
      <c r="U71" s="751"/>
      <c r="V71" s="752"/>
      <c r="W71" s="58"/>
      <c r="X71" s="26"/>
      <c r="Y71" s="26"/>
      <c r="Z71" s="27"/>
      <c r="AA71" s="46"/>
    </row>
    <row r="72" spans="2:27" ht="37.5" customHeight="1">
      <c r="B72" s="32">
        <f t="shared" ref="B72:B98" si="1">B71+1</f>
        <v>40</v>
      </c>
      <c r="C72" s="45"/>
      <c r="D72" s="28"/>
      <c r="E72" s="28"/>
      <c r="F72" s="28"/>
      <c r="G72" s="28"/>
      <c r="H72" s="28"/>
      <c r="I72" s="28"/>
      <c r="J72" s="28"/>
      <c r="K72" s="28"/>
      <c r="L72" s="29"/>
      <c r="M72" s="773"/>
      <c r="N72" s="773"/>
      <c r="O72" s="773"/>
      <c r="P72" s="773"/>
      <c r="Q72" s="773"/>
      <c r="R72" s="750"/>
      <c r="S72" s="751"/>
      <c r="T72" s="751"/>
      <c r="U72" s="751"/>
      <c r="V72" s="752"/>
      <c r="W72" s="58"/>
      <c r="X72" s="26"/>
      <c r="Y72" s="26"/>
      <c r="Z72" s="27"/>
      <c r="AA72" s="46"/>
    </row>
    <row r="73" spans="2:27" ht="37.5" customHeight="1">
      <c r="B73" s="32">
        <f t="shared" si="1"/>
        <v>41</v>
      </c>
      <c r="C73" s="45"/>
      <c r="D73" s="28"/>
      <c r="E73" s="28"/>
      <c r="F73" s="28"/>
      <c r="G73" s="28"/>
      <c r="H73" s="28"/>
      <c r="I73" s="28"/>
      <c r="J73" s="28"/>
      <c r="K73" s="28"/>
      <c r="L73" s="29"/>
      <c r="M73" s="773"/>
      <c r="N73" s="773"/>
      <c r="O73" s="773"/>
      <c r="P73" s="773"/>
      <c r="Q73" s="773"/>
      <c r="R73" s="750"/>
      <c r="S73" s="751"/>
      <c r="T73" s="751"/>
      <c r="U73" s="751"/>
      <c r="V73" s="752"/>
      <c r="W73" s="58"/>
      <c r="X73" s="26"/>
      <c r="Y73" s="26"/>
      <c r="Z73" s="27"/>
      <c r="AA73" s="46"/>
    </row>
    <row r="74" spans="2:27" ht="37.5" customHeight="1">
      <c r="B74" s="32">
        <f t="shared" si="1"/>
        <v>42</v>
      </c>
      <c r="C74" s="45"/>
      <c r="D74" s="28"/>
      <c r="E74" s="28"/>
      <c r="F74" s="28"/>
      <c r="G74" s="28"/>
      <c r="H74" s="28"/>
      <c r="I74" s="28"/>
      <c r="J74" s="28"/>
      <c r="K74" s="28"/>
      <c r="L74" s="29"/>
      <c r="M74" s="773"/>
      <c r="N74" s="773"/>
      <c r="O74" s="773"/>
      <c r="P74" s="773"/>
      <c r="Q74" s="773"/>
      <c r="R74" s="750"/>
      <c r="S74" s="751"/>
      <c r="T74" s="751"/>
      <c r="U74" s="751"/>
      <c r="V74" s="752"/>
      <c r="W74" s="58"/>
      <c r="X74" s="26"/>
      <c r="Y74" s="26"/>
      <c r="Z74" s="27"/>
      <c r="AA74" s="46"/>
    </row>
    <row r="75" spans="2:27" ht="37.5" customHeight="1">
      <c r="B75" s="32">
        <f t="shared" si="1"/>
        <v>43</v>
      </c>
      <c r="C75" s="45"/>
      <c r="D75" s="28"/>
      <c r="E75" s="28"/>
      <c r="F75" s="28"/>
      <c r="G75" s="28"/>
      <c r="H75" s="28"/>
      <c r="I75" s="28"/>
      <c r="J75" s="28"/>
      <c r="K75" s="28"/>
      <c r="L75" s="29"/>
      <c r="M75" s="773"/>
      <c r="N75" s="773"/>
      <c r="O75" s="773"/>
      <c r="P75" s="773"/>
      <c r="Q75" s="773"/>
      <c r="R75" s="750"/>
      <c r="S75" s="751"/>
      <c r="T75" s="751"/>
      <c r="U75" s="751"/>
      <c r="V75" s="752"/>
      <c r="W75" s="58"/>
      <c r="X75" s="26"/>
      <c r="Y75" s="26"/>
      <c r="Z75" s="27"/>
      <c r="AA75" s="46"/>
    </row>
    <row r="76" spans="2:27" ht="37.5" customHeight="1">
      <c r="B76" s="32">
        <f t="shared" si="1"/>
        <v>44</v>
      </c>
      <c r="C76" s="45"/>
      <c r="D76" s="28"/>
      <c r="E76" s="28"/>
      <c r="F76" s="28"/>
      <c r="G76" s="28"/>
      <c r="H76" s="28"/>
      <c r="I76" s="28"/>
      <c r="J76" s="28"/>
      <c r="K76" s="28"/>
      <c r="L76" s="29"/>
      <c r="M76" s="773"/>
      <c r="N76" s="773"/>
      <c r="O76" s="773"/>
      <c r="P76" s="773"/>
      <c r="Q76" s="773"/>
      <c r="R76" s="750"/>
      <c r="S76" s="751"/>
      <c r="T76" s="751"/>
      <c r="U76" s="751"/>
      <c r="V76" s="752"/>
      <c r="W76" s="58"/>
      <c r="X76" s="26"/>
      <c r="Y76" s="26"/>
      <c r="Z76" s="27"/>
      <c r="AA76" s="46"/>
    </row>
    <row r="77" spans="2:27" ht="37.5" customHeight="1">
      <c r="B77" s="32">
        <f t="shared" si="1"/>
        <v>45</v>
      </c>
      <c r="C77" s="45"/>
      <c r="D77" s="28"/>
      <c r="E77" s="28"/>
      <c r="F77" s="28"/>
      <c r="G77" s="28"/>
      <c r="H77" s="28"/>
      <c r="I77" s="28"/>
      <c r="J77" s="28"/>
      <c r="K77" s="28"/>
      <c r="L77" s="29"/>
      <c r="M77" s="773"/>
      <c r="N77" s="773"/>
      <c r="O77" s="773"/>
      <c r="P77" s="773"/>
      <c r="Q77" s="773"/>
      <c r="R77" s="750"/>
      <c r="S77" s="751"/>
      <c r="T77" s="751"/>
      <c r="U77" s="751"/>
      <c r="V77" s="752"/>
      <c r="W77" s="58"/>
      <c r="X77" s="26"/>
      <c r="Y77" s="26"/>
      <c r="Z77" s="27"/>
      <c r="AA77" s="46"/>
    </row>
    <row r="78" spans="2:27" ht="37.5" customHeight="1">
      <c r="B78" s="32">
        <f t="shared" si="1"/>
        <v>46</v>
      </c>
      <c r="C78" s="45"/>
      <c r="D78" s="28"/>
      <c r="E78" s="28"/>
      <c r="F78" s="28"/>
      <c r="G78" s="28"/>
      <c r="H78" s="28"/>
      <c r="I78" s="28"/>
      <c r="J78" s="28"/>
      <c r="K78" s="28"/>
      <c r="L78" s="29"/>
      <c r="M78" s="773"/>
      <c r="N78" s="773"/>
      <c r="O78" s="773"/>
      <c r="P78" s="773"/>
      <c r="Q78" s="773"/>
      <c r="R78" s="750"/>
      <c r="S78" s="751"/>
      <c r="T78" s="751"/>
      <c r="U78" s="751"/>
      <c r="V78" s="752"/>
      <c r="W78" s="58"/>
      <c r="X78" s="26"/>
      <c r="Y78" s="26"/>
      <c r="Z78" s="27"/>
      <c r="AA78" s="46"/>
    </row>
    <row r="79" spans="2:27" ht="37.5" customHeight="1">
      <c r="B79" s="32">
        <f t="shared" si="1"/>
        <v>47</v>
      </c>
      <c r="C79" s="45"/>
      <c r="D79" s="28"/>
      <c r="E79" s="28"/>
      <c r="F79" s="28"/>
      <c r="G79" s="28"/>
      <c r="H79" s="28"/>
      <c r="I79" s="28"/>
      <c r="J79" s="28"/>
      <c r="K79" s="28"/>
      <c r="L79" s="29"/>
      <c r="M79" s="773"/>
      <c r="N79" s="773"/>
      <c r="O79" s="773"/>
      <c r="P79" s="773"/>
      <c r="Q79" s="773"/>
      <c r="R79" s="750"/>
      <c r="S79" s="751"/>
      <c r="T79" s="751"/>
      <c r="U79" s="751"/>
      <c r="V79" s="752"/>
      <c r="W79" s="58"/>
      <c r="X79" s="26"/>
      <c r="Y79" s="26"/>
      <c r="Z79" s="27"/>
      <c r="AA79" s="46"/>
    </row>
    <row r="80" spans="2:27" ht="37.5" customHeight="1">
      <c r="B80" s="32">
        <f t="shared" si="1"/>
        <v>48</v>
      </c>
      <c r="C80" s="45"/>
      <c r="D80" s="28"/>
      <c r="E80" s="28"/>
      <c r="F80" s="28"/>
      <c r="G80" s="28"/>
      <c r="H80" s="28"/>
      <c r="I80" s="28"/>
      <c r="J80" s="28"/>
      <c r="K80" s="28"/>
      <c r="L80" s="29"/>
      <c r="M80" s="773"/>
      <c r="N80" s="773"/>
      <c r="O80" s="773"/>
      <c r="P80" s="773"/>
      <c r="Q80" s="773"/>
      <c r="R80" s="750"/>
      <c r="S80" s="751"/>
      <c r="T80" s="751"/>
      <c r="U80" s="751"/>
      <c r="V80" s="752"/>
      <c r="W80" s="58"/>
      <c r="X80" s="26"/>
      <c r="Y80" s="26"/>
      <c r="Z80" s="27"/>
      <c r="AA80" s="46"/>
    </row>
    <row r="81" spans="2:27" ht="37.5" customHeight="1">
      <c r="B81" s="32">
        <f t="shared" si="1"/>
        <v>49</v>
      </c>
      <c r="C81" s="45"/>
      <c r="D81" s="28"/>
      <c r="E81" s="28"/>
      <c r="F81" s="28"/>
      <c r="G81" s="28"/>
      <c r="H81" s="28"/>
      <c r="I81" s="28"/>
      <c r="J81" s="28"/>
      <c r="K81" s="28"/>
      <c r="L81" s="29"/>
      <c r="M81" s="773"/>
      <c r="N81" s="773"/>
      <c r="O81" s="773"/>
      <c r="P81" s="773"/>
      <c r="Q81" s="773"/>
      <c r="R81" s="750"/>
      <c r="S81" s="751"/>
      <c r="T81" s="751"/>
      <c r="U81" s="751"/>
      <c r="V81" s="752"/>
      <c r="W81" s="58"/>
      <c r="X81" s="26"/>
      <c r="Y81" s="26"/>
      <c r="Z81" s="27"/>
      <c r="AA81" s="46"/>
    </row>
    <row r="82" spans="2:27" ht="37.5" customHeight="1">
      <c r="B82" s="32">
        <f t="shared" si="1"/>
        <v>50</v>
      </c>
      <c r="C82" s="45"/>
      <c r="D82" s="28"/>
      <c r="E82" s="28"/>
      <c r="F82" s="28"/>
      <c r="G82" s="28"/>
      <c r="H82" s="28"/>
      <c r="I82" s="28"/>
      <c r="J82" s="28"/>
      <c r="K82" s="28"/>
      <c r="L82" s="29"/>
      <c r="M82" s="773"/>
      <c r="N82" s="773"/>
      <c r="O82" s="773"/>
      <c r="P82" s="773"/>
      <c r="Q82" s="773"/>
      <c r="R82" s="750"/>
      <c r="S82" s="751"/>
      <c r="T82" s="751"/>
      <c r="U82" s="751"/>
      <c r="V82" s="752"/>
      <c r="W82" s="58"/>
      <c r="X82" s="26"/>
      <c r="Y82" s="26"/>
      <c r="Z82" s="27"/>
      <c r="AA82" s="46"/>
    </row>
    <row r="83" spans="2:27" ht="37.5" customHeight="1">
      <c r="B83" s="32">
        <f t="shared" si="1"/>
        <v>51</v>
      </c>
      <c r="C83" s="45"/>
      <c r="D83" s="28"/>
      <c r="E83" s="28"/>
      <c r="F83" s="28"/>
      <c r="G83" s="28"/>
      <c r="H83" s="28"/>
      <c r="I83" s="28"/>
      <c r="J83" s="28"/>
      <c r="K83" s="28"/>
      <c r="L83" s="29"/>
      <c r="M83" s="773"/>
      <c r="N83" s="773"/>
      <c r="O83" s="773"/>
      <c r="P83" s="773"/>
      <c r="Q83" s="773"/>
      <c r="R83" s="750"/>
      <c r="S83" s="751"/>
      <c r="T83" s="751"/>
      <c r="U83" s="751"/>
      <c r="V83" s="752"/>
      <c r="W83" s="58"/>
      <c r="X83" s="26"/>
      <c r="Y83" s="26"/>
      <c r="Z83" s="27"/>
      <c r="AA83" s="46"/>
    </row>
    <row r="84" spans="2:27" ht="37.5" customHeight="1">
      <c r="B84" s="32">
        <f t="shared" si="1"/>
        <v>52</v>
      </c>
      <c r="C84" s="45"/>
      <c r="D84" s="28"/>
      <c r="E84" s="28"/>
      <c r="F84" s="28"/>
      <c r="G84" s="28"/>
      <c r="H84" s="28"/>
      <c r="I84" s="28"/>
      <c r="J84" s="28"/>
      <c r="K84" s="28"/>
      <c r="L84" s="29"/>
      <c r="M84" s="773"/>
      <c r="N84" s="773"/>
      <c r="O84" s="773"/>
      <c r="P84" s="773"/>
      <c r="Q84" s="773"/>
      <c r="R84" s="750"/>
      <c r="S84" s="751"/>
      <c r="T84" s="751"/>
      <c r="U84" s="751"/>
      <c r="V84" s="752"/>
      <c r="W84" s="58"/>
      <c r="X84" s="26"/>
      <c r="Y84" s="26"/>
      <c r="Z84" s="27"/>
      <c r="AA84" s="46"/>
    </row>
    <row r="85" spans="2:27" ht="37.5" customHeight="1">
      <c r="B85" s="32">
        <f t="shared" si="1"/>
        <v>53</v>
      </c>
      <c r="C85" s="45"/>
      <c r="D85" s="28"/>
      <c r="E85" s="28"/>
      <c r="F85" s="28"/>
      <c r="G85" s="28"/>
      <c r="H85" s="28"/>
      <c r="I85" s="28"/>
      <c r="J85" s="28"/>
      <c r="K85" s="28"/>
      <c r="L85" s="29"/>
      <c r="M85" s="773"/>
      <c r="N85" s="773"/>
      <c r="O85" s="773"/>
      <c r="P85" s="773"/>
      <c r="Q85" s="773"/>
      <c r="R85" s="750"/>
      <c r="S85" s="751"/>
      <c r="T85" s="751"/>
      <c r="U85" s="751"/>
      <c r="V85" s="752"/>
      <c r="W85" s="58"/>
      <c r="X85" s="26"/>
      <c r="Y85" s="26"/>
      <c r="Z85" s="27"/>
      <c r="AA85" s="46"/>
    </row>
    <row r="86" spans="2:27" ht="37.5" customHeight="1">
      <c r="B86" s="32">
        <f t="shared" si="1"/>
        <v>54</v>
      </c>
      <c r="C86" s="45"/>
      <c r="D86" s="28"/>
      <c r="E86" s="28"/>
      <c r="F86" s="28"/>
      <c r="G86" s="28"/>
      <c r="H86" s="28"/>
      <c r="I86" s="28"/>
      <c r="J86" s="28"/>
      <c r="K86" s="28"/>
      <c r="L86" s="29"/>
      <c r="M86" s="773"/>
      <c r="N86" s="773"/>
      <c r="O86" s="773"/>
      <c r="P86" s="773"/>
      <c r="Q86" s="773"/>
      <c r="R86" s="750"/>
      <c r="S86" s="751"/>
      <c r="T86" s="751"/>
      <c r="U86" s="751"/>
      <c r="V86" s="752"/>
      <c r="W86" s="58"/>
      <c r="X86" s="26"/>
      <c r="Y86" s="26"/>
      <c r="Z86" s="27"/>
      <c r="AA86" s="46"/>
    </row>
    <row r="87" spans="2:27" ht="37.5" customHeight="1">
      <c r="B87" s="32">
        <f t="shared" si="1"/>
        <v>55</v>
      </c>
      <c r="C87" s="45"/>
      <c r="D87" s="28"/>
      <c r="E87" s="28"/>
      <c r="F87" s="28"/>
      <c r="G87" s="28"/>
      <c r="H87" s="28"/>
      <c r="I87" s="28"/>
      <c r="J87" s="28"/>
      <c r="K87" s="28"/>
      <c r="L87" s="29"/>
      <c r="M87" s="773"/>
      <c r="N87" s="773"/>
      <c r="O87" s="773"/>
      <c r="P87" s="773"/>
      <c r="Q87" s="773"/>
      <c r="R87" s="750"/>
      <c r="S87" s="751"/>
      <c r="T87" s="751"/>
      <c r="U87" s="751"/>
      <c r="V87" s="752"/>
      <c r="W87" s="58"/>
      <c r="X87" s="26"/>
      <c r="Y87" s="26"/>
      <c r="Z87" s="27"/>
      <c r="AA87" s="46"/>
    </row>
    <row r="88" spans="2:27" ht="37.5" customHeight="1">
      <c r="B88" s="32">
        <f t="shared" si="1"/>
        <v>56</v>
      </c>
      <c r="C88" s="45"/>
      <c r="D88" s="28"/>
      <c r="E88" s="28"/>
      <c r="F88" s="28"/>
      <c r="G88" s="28"/>
      <c r="H88" s="28"/>
      <c r="I88" s="28"/>
      <c r="J88" s="28"/>
      <c r="K88" s="28"/>
      <c r="L88" s="29"/>
      <c r="M88" s="773"/>
      <c r="N88" s="773"/>
      <c r="O88" s="773"/>
      <c r="P88" s="773"/>
      <c r="Q88" s="773"/>
      <c r="R88" s="750"/>
      <c r="S88" s="751"/>
      <c r="T88" s="751"/>
      <c r="U88" s="751"/>
      <c r="V88" s="752"/>
      <c r="W88" s="58"/>
      <c r="X88" s="26"/>
      <c r="Y88" s="26"/>
      <c r="Z88" s="27"/>
      <c r="AA88" s="46"/>
    </row>
    <row r="89" spans="2:27" ht="37.5" customHeight="1">
      <c r="B89" s="32">
        <f t="shared" si="1"/>
        <v>57</v>
      </c>
      <c r="C89" s="45"/>
      <c r="D89" s="28"/>
      <c r="E89" s="28"/>
      <c r="F89" s="28"/>
      <c r="G89" s="28"/>
      <c r="H89" s="28"/>
      <c r="I89" s="28"/>
      <c r="J89" s="28"/>
      <c r="K89" s="28"/>
      <c r="L89" s="29"/>
      <c r="M89" s="773"/>
      <c r="N89" s="773"/>
      <c r="O89" s="773"/>
      <c r="P89" s="773"/>
      <c r="Q89" s="773"/>
      <c r="R89" s="750"/>
      <c r="S89" s="751"/>
      <c r="T89" s="751"/>
      <c r="U89" s="751"/>
      <c r="V89" s="752"/>
      <c r="W89" s="58"/>
      <c r="X89" s="26"/>
      <c r="Y89" s="26"/>
      <c r="Z89" s="27"/>
      <c r="AA89" s="46"/>
    </row>
    <row r="90" spans="2:27" ht="37.5" customHeight="1">
      <c r="B90" s="32">
        <f t="shared" si="1"/>
        <v>58</v>
      </c>
      <c r="C90" s="45"/>
      <c r="D90" s="28"/>
      <c r="E90" s="28"/>
      <c r="F90" s="28"/>
      <c r="G90" s="28"/>
      <c r="H90" s="28"/>
      <c r="I90" s="28"/>
      <c r="J90" s="28"/>
      <c r="K90" s="28"/>
      <c r="L90" s="29"/>
      <c r="M90" s="773"/>
      <c r="N90" s="773"/>
      <c r="O90" s="773"/>
      <c r="P90" s="773"/>
      <c r="Q90" s="773"/>
      <c r="R90" s="750"/>
      <c r="S90" s="751"/>
      <c r="T90" s="751"/>
      <c r="U90" s="751"/>
      <c r="V90" s="752"/>
      <c r="W90" s="58"/>
      <c r="X90" s="26"/>
      <c r="Y90" s="26"/>
      <c r="Z90" s="27"/>
      <c r="AA90" s="46"/>
    </row>
    <row r="91" spans="2:27" ht="37.5" customHeight="1">
      <c r="B91" s="32">
        <f t="shared" si="1"/>
        <v>59</v>
      </c>
      <c r="C91" s="45"/>
      <c r="D91" s="28"/>
      <c r="E91" s="28"/>
      <c r="F91" s="28"/>
      <c r="G91" s="28"/>
      <c r="H91" s="28"/>
      <c r="I91" s="28"/>
      <c r="J91" s="28"/>
      <c r="K91" s="28"/>
      <c r="L91" s="29"/>
      <c r="M91" s="773"/>
      <c r="N91" s="773"/>
      <c r="O91" s="773"/>
      <c r="P91" s="773"/>
      <c r="Q91" s="773"/>
      <c r="R91" s="750"/>
      <c r="S91" s="751"/>
      <c r="T91" s="751"/>
      <c r="U91" s="751"/>
      <c r="V91" s="752"/>
      <c r="W91" s="58"/>
      <c r="X91" s="26"/>
      <c r="Y91" s="26"/>
      <c r="Z91" s="27"/>
      <c r="AA91" s="46"/>
    </row>
    <row r="92" spans="2:27" ht="37.5" customHeight="1">
      <c r="B92" s="32">
        <f t="shared" si="1"/>
        <v>60</v>
      </c>
      <c r="C92" s="45"/>
      <c r="D92" s="28"/>
      <c r="E92" s="28"/>
      <c r="F92" s="28"/>
      <c r="G92" s="28"/>
      <c r="H92" s="28"/>
      <c r="I92" s="28"/>
      <c r="J92" s="28"/>
      <c r="K92" s="28"/>
      <c r="L92" s="29"/>
      <c r="M92" s="773"/>
      <c r="N92" s="773"/>
      <c r="O92" s="773"/>
      <c r="P92" s="773"/>
      <c r="Q92" s="773"/>
      <c r="R92" s="750"/>
      <c r="S92" s="751"/>
      <c r="T92" s="751"/>
      <c r="U92" s="751"/>
      <c r="V92" s="752"/>
      <c r="W92" s="58"/>
      <c r="X92" s="26"/>
      <c r="Y92" s="26"/>
      <c r="Z92" s="27"/>
      <c r="AA92" s="46"/>
    </row>
    <row r="93" spans="2:27" ht="37.5" customHeight="1">
      <c r="B93" s="32">
        <f t="shared" si="1"/>
        <v>61</v>
      </c>
      <c r="C93" s="45"/>
      <c r="D93" s="28"/>
      <c r="E93" s="28"/>
      <c r="F93" s="28"/>
      <c r="G93" s="28"/>
      <c r="H93" s="28"/>
      <c r="I93" s="28"/>
      <c r="J93" s="28"/>
      <c r="K93" s="28"/>
      <c r="L93" s="29"/>
      <c r="M93" s="773"/>
      <c r="N93" s="773"/>
      <c r="O93" s="773"/>
      <c r="P93" s="773"/>
      <c r="Q93" s="773"/>
      <c r="R93" s="750"/>
      <c r="S93" s="751"/>
      <c r="T93" s="751"/>
      <c r="U93" s="751"/>
      <c r="V93" s="752"/>
      <c r="W93" s="58"/>
      <c r="X93" s="26"/>
      <c r="Y93" s="26"/>
      <c r="Z93" s="27"/>
      <c r="AA93" s="46"/>
    </row>
    <row r="94" spans="2:27" ht="37.5" customHeight="1">
      <c r="B94" s="32">
        <f t="shared" si="1"/>
        <v>62</v>
      </c>
      <c r="C94" s="45"/>
      <c r="D94" s="28"/>
      <c r="E94" s="28"/>
      <c r="F94" s="28"/>
      <c r="G94" s="28"/>
      <c r="H94" s="28"/>
      <c r="I94" s="28"/>
      <c r="J94" s="28"/>
      <c r="K94" s="28"/>
      <c r="L94" s="29"/>
      <c r="M94" s="773"/>
      <c r="N94" s="773"/>
      <c r="O94" s="773"/>
      <c r="P94" s="773"/>
      <c r="Q94" s="773"/>
      <c r="R94" s="750"/>
      <c r="S94" s="751"/>
      <c r="T94" s="751"/>
      <c r="U94" s="751"/>
      <c r="V94" s="752"/>
      <c r="W94" s="58"/>
      <c r="X94" s="26"/>
      <c r="Y94" s="26"/>
      <c r="Z94" s="27"/>
      <c r="AA94" s="46"/>
    </row>
    <row r="95" spans="2:27" ht="37.5" customHeight="1">
      <c r="B95" s="32">
        <f t="shared" si="1"/>
        <v>63</v>
      </c>
      <c r="C95" s="45"/>
      <c r="D95" s="28"/>
      <c r="E95" s="28"/>
      <c r="F95" s="28"/>
      <c r="G95" s="28"/>
      <c r="H95" s="28"/>
      <c r="I95" s="28"/>
      <c r="J95" s="28"/>
      <c r="K95" s="28"/>
      <c r="L95" s="29"/>
      <c r="M95" s="773"/>
      <c r="N95" s="773"/>
      <c r="O95" s="773"/>
      <c r="P95" s="773"/>
      <c r="Q95" s="773"/>
      <c r="R95" s="750"/>
      <c r="S95" s="751"/>
      <c r="T95" s="751"/>
      <c r="U95" s="751"/>
      <c r="V95" s="752"/>
      <c r="W95" s="58"/>
      <c r="X95" s="26"/>
      <c r="Y95" s="26"/>
      <c r="Z95" s="27"/>
      <c r="AA95" s="46"/>
    </row>
    <row r="96" spans="2:27" ht="37.5" customHeight="1">
      <c r="B96" s="32">
        <f t="shared" si="1"/>
        <v>64</v>
      </c>
      <c r="C96" s="45"/>
      <c r="D96" s="28"/>
      <c r="E96" s="28"/>
      <c r="F96" s="28"/>
      <c r="G96" s="28"/>
      <c r="H96" s="28"/>
      <c r="I96" s="28"/>
      <c r="J96" s="28"/>
      <c r="K96" s="28"/>
      <c r="L96" s="29"/>
      <c r="M96" s="773"/>
      <c r="N96" s="773"/>
      <c r="O96" s="773"/>
      <c r="P96" s="773"/>
      <c r="Q96" s="773"/>
      <c r="R96" s="750"/>
      <c r="S96" s="751"/>
      <c r="T96" s="751"/>
      <c r="U96" s="751"/>
      <c r="V96" s="752"/>
      <c r="W96" s="58"/>
      <c r="X96" s="26"/>
      <c r="Y96" s="26"/>
      <c r="Z96" s="27"/>
      <c r="AA96" s="46"/>
    </row>
    <row r="97" spans="2:27" ht="37.5" customHeight="1">
      <c r="B97" s="32">
        <f t="shared" si="1"/>
        <v>65</v>
      </c>
      <c r="C97" s="45"/>
      <c r="D97" s="28"/>
      <c r="E97" s="28"/>
      <c r="F97" s="28"/>
      <c r="G97" s="28"/>
      <c r="H97" s="28"/>
      <c r="I97" s="28"/>
      <c r="J97" s="28"/>
      <c r="K97" s="28"/>
      <c r="L97" s="29"/>
      <c r="M97" s="773"/>
      <c r="N97" s="773"/>
      <c r="O97" s="773"/>
      <c r="P97" s="773"/>
      <c r="Q97" s="773"/>
      <c r="R97" s="750"/>
      <c r="S97" s="751"/>
      <c r="T97" s="751"/>
      <c r="U97" s="751"/>
      <c r="V97" s="752"/>
      <c r="W97" s="58"/>
      <c r="X97" s="26"/>
      <c r="Y97" s="26"/>
      <c r="Z97" s="27"/>
      <c r="AA97" s="46"/>
    </row>
    <row r="98" spans="2:27" ht="37.5" customHeight="1">
      <c r="B98" s="32">
        <f t="shared" si="1"/>
        <v>66</v>
      </c>
      <c r="C98" s="45"/>
      <c r="D98" s="28"/>
      <c r="E98" s="28"/>
      <c r="F98" s="28"/>
      <c r="G98" s="28"/>
      <c r="H98" s="28"/>
      <c r="I98" s="28"/>
      <c r="J98" s="28"/>
      <c r="K98" s="28"/>
      <c r="L98" s="29"/>
      <c r="M98" s="773"/>
      <c r="N98" s="773"/>
      <c r="O98" s="773"/>
      <c r="P98" s="773"/>
      <c r="Q98" s="773"/>
      <c r="R98" s="750"/>
      <c r="S98" s="751"/>
      <c r="T98" s="751"/>
      <c r="U98" s="751"/>
      <c r="V98" s="752"/>
      <c r="W98" s="58"/>
      <c r="X98" s="26"/>
      <c r="Y98" s="26"/>
      <c r="Z98" s="27"/>
      <c r="AA98" s="46"/>
    </row>
    <row r="99" spans="2:27" ht="37.5" customHeight="1">
      <c r="B99" s="32">
        <f t="shared" ref="B99:B124" si="2">B98+1</f>
        <v>67</v>
      </c>
      <c r="C99" s="45"/>
      <c r="D99" s="28"/>
      <c r="E99" s="28"/>
      <c r="F99" s="28"/>
      <c r="G99" s="28"/>
      <c r="H99" s="28"/>
      <c r="I99" s="28"/>
      <c r="J99" s="28"/>
      <c r="K99" s="28"/>
      <c r="L99" s="29"/>
      <c r="M99" s="773"/>
      <c r="N99" s="773"/>
      <c r="O99" s="773"/>
      <c r="P99" s="773"/>
      <c r="Q99" s="773"/>
      <c r="R99" s="750"/>
      <c r="S99" s="751"/>
      <c r="T99" s="751"/>
      <c r="U99" s="751"/>
      <c r="V99" s="752"/>
      <c r="W99" s="58"/>
      <c r="X99" s="26"/>
      <c r="Y99" s="26"/>
      <c r="Z99" s="27"/>
      <c r="AA99" s="46"/>
    </row>
    <row r="100" spans="2:27" ht="37.5" customHeight="1">
      <c r="B100" s="32">
        <f t="shared" si="2"/>
        <v>68</v>
      </c>
      <c r="C100" s="45"/>
      <c r="D100" s="28"/>
      <c r="E100" s="28"/>
      <c r="F100" s="28"/>
      <c r="G100" s="28"/>
      <c r="H100" s="28"/>
      <c r="I100" s="28"/>
      <c r="J100" s="28"/>
      <c r="K100" s="28"/>
      <c r="L100" s="29"/>
      <c r="M100" s="773"/>
      <c r="N100" s="773"/>
      <c r="O100" s="773"/>
      <c r="P100" s="773"/>
      <c r="Q100" s="773"/>
      <c r="R100" s="750"/>
      <c r="S100" s="751"/>
      <c r="T100" s="751"/>
      <c r="U100" s="751"/>
      <c r="V100" s="752"/>
      <c r="W100" s="58"/>
      <c r="X100" s="26"/>
      <c r="Y100" s="26"/>
      <c r="Z100" s="27"/>
      <c r="AA100" s="46"/>
    </row>
    <row r="101" spans="2:27" ht="37.5" customHeight="1">
      <c r="B101" s="32">
        <f t="shared" si="2"/>
        <v>69</v>
      </c>
      <c r="C101" s="45"/>
      <c r="D101" s="28"/>
      <c r="E101" s="28"/>
      <c r="F101" s="28"/>
      <c r="G101" s="28"/>
      <c r="H101" s="28"/>
      <c r="I101" s="28"/>
      <c r="J101" s="28"/>
      <c r="K101" s="28"/>
      <c r="L101" s="29"/>
      <c r="M101" s="773"/>
      <c r="N101" s="773"/>
      <c r="O101" s="773"/>
      <c r="P101" s="773"/>
      <c r="Q101" s="773"/>
      <c r="R101" s="750"/>
      <c r="S101" s="751"/>
      <c r="T101" s="751"/>
      <c r="U101" s="751"/>
      <c r="V101" s="752"/>
      <c r="W101" s="58"/>
      <c r="X101" s="26"/>
      <c r="Y101" s="26"/>
      <c r="Z101" s="27"/>
      <c r="AA101" s="46"/>
    </row>
    <row r="102" spans="2:27" ht="37.5" customHeight="1">
      <c r="B102" s="32">
        <f t="shared" si="2"/>
        <v>70</v>
      </c>
      <c r="C102" s="45"/>
      <c r="D102" s="28"/>
      <c r="E102" s="28"/>
      <c r="F102" s="28"/>
      <c r="G102" s="28"/>
      <c r="H102" s="28"/>
      <c r="I102" s="28"/>
      <c r="J102" s="28"/>
      <c r="K102" s="28"/>
      <c r="L102" s="29"/>
      <c r="M102" s="773"/>
      <c r="N102" s="773"/>
      <c r="O102" s="773"/>
      <c r="P102" s="773"/>
      <c r="Q102" s="773"/>
      <c r="R102" s="750"/>
      <c r="S102" s="751"/>
      <c r="T102" s="751"/>
      <c r="U102" s="751"/>
      <c r="V102" s="752"/>
      <c r="W102" s="58"/>
      <c r="X102" s="26"/>
      <c r="Y102" s="26"/>
      <c r="Z102" s="27"/>
      <c r="AA102" s="46"/>
    </row>
    <row r="103" spans="2:27" ht="37.5" customHeight="1">
      <c r="B103" s="32">
        <f t="shared" si="2"/>
        <v>71</v>
      </c>
      <c r="C103" s="45"/>
      <c r="D103" s="28"/>
      <c r="E103" s="28"/>
      <c r="F103" s="28"/>
      <c r="G103" s="28"/>
      <c r="H103" s="28"/>
      <c r="I103" s="28"/>
      <c r="J103" s="28"/>
      <c r="K103" s="28"/>
      <c r="L103" s="29"/>
      <c r="M103" s="773"/>
      <c r="N103" s="773"/>
      <c r="O103" s="773"/>
      <c r="P103" s="773"/>
      <c r="Q103" s="773"/>
      <c r="R103" s="750"/>
      <c r="S103" s="751"/>
      <c r="T103" s="751"/>
      <c r="U103" s="751"/>
      <c r="V103" s="752"/>
      <c r="W103" s="58"/>
      <c r="X103" s="26"/>
      <c r="Y103" s="26"/>
      <c r="Z103" s="27"/>
      <c r="AA103" s="46"/>
    </row>
    <row r="104" spans="2:27" ht="37.5" customHeight="1">
      <c r="B104" s="32">
        <f t="shared" si="2"/>
        <v>72</v>
      </c>
      <c r="C104" s="45"/>
      <c r="D104" s="28"/>
      <c r="E104" s="28"/>
      <c r="F104" s="28"/>
      <c r="G104" s="28"/>
      <c r="H104" s="28"/>
      <c r="I104" s="28"/>
      <c r="J104" s="28"/>
      <c r="K104" s="28"/>
      <c r="L104" s="29"/>
      <c r="M104" s="773"/>
      <c r="N104" s="773"/>
      <c r="O104" s="773"/>
      <c r="P104" s="773"/>
      <c r="Q104" s="773"/>
      <c r="R104" s="750"/>
      <c r="S104" s="751"/>
      <c r="T104" s="751"/>
      <c r="U104" s="751"/>
      <c r="V104" s="752"/>
      <c r="W104" s="58"/>
      <c r="X104" s="26"/>
      <c r="Y104" s="26"/>
      <c r="Z104" s="27"/>
      <c r="AA104" s="46"/>
    </row>
    <row r="105" spans="2:27" ht="37.5" customHeight="1">
      <c r="B105" s="32">
        <f t="shared" si="2"/>
        <v>73</v>
      </c>
      <c r="C105" s="45"/>
      <c r="D105" s="28"/>
      <c r="E105" s="28"/>
      <c r="F105" s="28"/>
      <c r="G105" s="28"/>
      <c r="H105" s="28"/>
      <c r="I105" s="28"/>
      <c r="J105" s="28"/>
      <c r="K105" s="28"/>
      <c r="L105" s="29"/>
      <c r="M105" s="773"/>
      <c r="N105" s="773"/>
      <c r="O105" s="773"/>
      <c r="P105" s="773"/>
      <c r="Q105" s="773"/>
      <c r="R105" s="750"/>
      <c r="S105" s="751"/>
      <c r="T105" s="751"/>
      <c r="U105" s="751"/>
      <c r="V105" s="752"/>
      <c r="W105" s="58"/>
      <c r="X105" s="26"/>
      <c r="Y105" s="26"/>
      <c r="Z105" s="27"/>
      <c r="AA105" s="46"/>
    </row>
    <row r="106" spans="2:27" ht="37.5" customHeight="1">
      <c r="B106" s="32">
        <f t="shared" si="2"/>
        <v>74</v>
      </c>
      <c r="C106" s="45"/>
      <c r="D106" s="28"/>
      <c r="E106" s="28"/>
      <c r="F106" s="28"/>
      <c r="G106" s="28"/>
      <c r="H106" s="28"/>
      <c r="I106" s="28"/>
      <c r="J106" s="28"/>
      <c r="K106" s="28"/>
      <c r="L106" s="29"/>
      <c r="M106" s="773"/>
      <c r="N106" s="773"/>
      <c r="O106" s="773"/>
      <c r="P106" s="773"/>
      <c r="Q106" s="773"/>
      <c r="R106" s="750"/>
      <c r="S106" s="751"/>
      <c r="T106" s="751"/>
      <c r="U106" s="751"/>
      <c r="V106" s="752"/>
      <c r="W106" s="58"/>
      <c r="X106" s="26"/>
      <c r="Y106" s="26"/>
      <c r="Z106" s="27"/>
      <c r="AA106" s="46"/>
    </row>
    <row r="107" spans="2:27" ht="37.5" customHeight="1">
      <c r="B107" s="32">
        <f t="shared" si="2"/>
        <v>75</v>
      </c>
      <c r="C107" s="45"/>
      <c r="D107" s="28"/>
      <c r="E107" s="28"/>
      <c r="F107" s="28"/>
      <c r="G107" s="28"/>
      <c r="H107" s="28"/>
      <c r="I107" s="28"/>
      <c r="J107" s="28"/>
      <c r="K107" s="28"/>
      <c r="L107" s="29"/>
      <c r="M107" s="773"/>
      <c r="N107" s="773"/>
      <c r="O107" s="773"/>
      <c r="P107" s="773"/>
      <c r="Q107" s="773"/>
      <c r="R107" s="750"/>
      <c r="S107" s="751"/>
      <c r="T107" s="751"/>
      <c r="U107" s="751"/>
      <c r="V107" s="752"/>
      <c r="W107" s="58"/>
      <c r="X107" s="26"/>
      <c r="Y107" s="26"/>
      <c r="Z107" s="27"/>
      <c r="AA107" s="46"/>
    </row>
    <row r="108" spans="2:27" ht="37.5" customHeight="1">
      <c r="B108" s="32">
        <f t="shared" si="2"/>
        <v>76</v>
      </c>
      <c r="C108" s="45"/>
      <c r="D108" s="28"/>
      <c r="E108" s="28"/>
      <c r="F108" s="28"/>
      <c r="G108" s="28"/>
      <c r="H108" s="28"/>
      <c r="I108" s="28"/>
      <c r="J108" s="28"/>
      <c r="K108" s="28"/>
      <c r="L108" s="29"/>
      <c r="M108" s="773"/>
      <c r="N108" s="773"/>
      <c r="O108" s="773"/>
      <c r="P108" s="773"/>
      <c r="Q108" s="773"/>
      <c r="R108" s="750"/>
      <c r="S108" s="751"/>
      <c r="T108" s="751"/>
      <c r="U108" s="751"/>
      <c r="V108" s="752"/>
      <c r="W108" s="58"/>
      <c r="X108" s="26"/>
      <c r="Y108" s="26"/>
      <c r="Z108" s="27"/>
      <c r="AA108" s="46"/>
    </row>
    <row r="109" spans="2:27" ht="37.5" customHeight="1">
      <c r="B109" s="32">
        <f t="shared" si="2"/>
        <v>77</v>
      </c>
      <c r="C109" s="45"/>
      <c r="D109" s="28"/>
      <c r="E109" s="28"/>
      <c r="F109" s="28"/>
      <c r="G109" s="28"/>
      <c r="H109" s="28"/>
      <c r="I109" s="28"/>
      <c r="J109" s="28"/>
      <c r="K109" s="28"/>
      <c r="L109" s="29"/>
      <c r="M109" s="773"/>
      <c r="N109" s="773"/>
      <c r="O109" s="773"/>
      <c r="P109" s="773"/>
      <c r="Q109" s="773"/>
      <c r="R109" s="750"/>
      <c r="S109" s="751"/>
      <c r="T109" s="751"/>
      <c r="U109" s="751"/>
      <c r="V109" s="752"/>
      <c r="W109" s="58"/>
      <c r="X109" s="26"/>
      <c r="Y109" s="26"/>
      <c r="Z109" s="27"/>
      <c r="AA109" s="46"/>
    </row>
    <row r="110" spans="2:27" ht="37.5" customHeight="1">
      <c r="B110" s="32">
        <f t="shared" si="2"/>
        <v>78</v>
      </c>
      <c r="C110" s="45"/>
      <c r="D110" s="28"/>
      <c r="E110" s="28"/>
      <c r="F110" s="28"/>
      <c r="G110" s="28"/>
      <c r="H110" s="28"/>
      <c r="I110" s="28"/>
      <c r="J110" s="28"/>
      <c r="K110" s="28"/>
      <c r="L110" s="29"/>
      <c r="M110" s="773"/>
      <c r="N110" s="773"/>
      <c r="O110" s="773"/>
      <c r="P110" s="773"/>
      <c r="Q110" s="773"/>
      <c r="R110" s="750"/>
      <c r="S110" s="751"/>
      <c r="T110" s="751"/>
      <c r="U110" s="751"/>
      <c r="V110" s="752"/>
      <c r="W110" s="58"/>
      <c r="X110" s="26"/>
      <c r="Y110" s="26"/>
      <c r="Z110" s="27"/>
      <c r="AA110" s="46"/>
    </row>
    <row r="111" spans="2:27" ht="37.5" customHeight="1">
      <c r="B111" s="32">
        <f t="shared" si="2"/>
        <v>79</v>
      </c>
      <c r="C111" s="45"/>
      <c r="D111" s="28"/>
      <c r="E111" s="28"/>
      <c r="F111" s="28"/>
      <c r="G111" s="28"/>
      <c r="H111" s="28"/>
      <c r="I111" s="28"/>
      <c r="J111" s="28"/>
      <c r="K111" s="28"/>
      <c r="L111" s="29"/>
      <c r="M111" s="773"/>
      <c r="N111" s="773"/>
      <c r="O111" s="773"/>
      <c r="P111" s="773"/>
      <c r="Q111" s="773"/>
      <c r="R111" s="750"/>
      <c r="S111" s="751"/>
      <c r="T111" s="751"/>
      <c r="U111" s="751"/>
      <c r="V111" s="752"/>
      <c r="W111" s="58"/>
      <c r="X111" s="26"/>
      <c r="Y111" s="26"/>
      <c r="Z111" s="27"/>
      <c r="AA111" s="46"/>
    </row>
    <row r="112" spans="2:27" ht="37.5" customHeight="1">
      <c r="B112" s="32">
        <f t="shared" si="2"/>
        <v>80</v>
      </c>
      <c r="C112" s="45"/>
      <c r="D112" s="28"/>
      <c r="E112" s="28"/>
      <c r="F112" s="28"/>
      <c r="G112" s="28"/>
      <c r="H112" s="28"/>
      <c r="I112" s="28"/>
      <c r="J112" s="28"/>
      <c r="K112" s="28"/>
      <c r="L112" s="29"/>
      <c r="M112" s="773"/>
      <c r="N112" s="773"/>
      <c r="O112" s="773"/>
      <c r="P112" s="773"/>
      <c r="Q112" s="773"/>
      <c r="R112" s="750"/>
      <c r="S112" s="751"/>
      <c r="T112" s="751"/>
      <c r="U112" s="751"/>
      <c r="V112" s="752"/>
      <c r="W112" s="58"/>
      <c r="X112" s="26"/>
      <c r="Y112" s="26"/>
      <c r="Z112" s="27"/>
      <c r="AA112" s="46"/>
    </row>
    <row r="113" spans="2:27" ht="37.5" customHeight="1">
      <c r="B113" s="32">
        <f t="shared" si="2"/>
        <v>81</v>
      </c>
      <c r="C113" s="45"/>
      <c r="D113" s="28"/>
      <c r="E113" s="28"/>
      <c r="F113" s="28"/>
      <c r="G113" s="28"/>
      <c r="H113" s="28"/>
      <c r="I113" s="28"/>
      <c r="J113" s="28"/>
      <c r="K113" s="28"/>
      <c r="L113" s="29"/>
      <c r="M113" s="773"/>
      <c r="N113" s="773"/>
      <c r="O113" s="773"/>
      <c r="P113" s="773"/>
      <c r="Q113" s="773"/>
      <c r="R113" s="750"/>
      <c r="S113" s="751"/>
      <c r="T113" s="751"/>
      <c r="U113" s="751"/>
      <c r="V113" s="752"/>
      <c r="W113" s="58"/>
      <c r="X113" s="26"/>
      <c r="Y113" s="26"/>
      <c r="Z113" s="27"/>
      <c r="AA113" s="46"/>
    </row>
    <row r="114" spans="2:27" ht="37.5" customHeight="1">
      <c r="B114" s="32">
        <f t="shared" si="2"/>
        <v>82</v>
      </c>
      <c r="C114" s="45"/>
      <c r="D114" s="28"/>
      <c r="E114" s="28"/>
      <c r="F114" s="28"/>
      <c r="G114" s="28"/>
      <c r="H114" s="28"/>
      <c r="I114" s="28"/>
      <c r="J114" s="28"/>
      <c r="K114" s="28"/>
      <c r="L114" s="29"/>
      <c r="M114" s="773"/>
      <c r="N114" s="773"/>
      <c r="O114" s="773"/>
      <c r="P114" s="773"/>
      <c r="Q114" s="773"/>
      <c r="R114" s="750"/>
      <c r="S114" s="751"/>
      <c r="T114" s="751"/>
      <c r="U114" s="751"/>
      <c r="V114" s="752"/>
      <c r="W114" s="58"/>
      <c r="X114" s="26"/>
      <c r="Y114" s="26"/>
      <c r="Z114" s="27"/>
      <c r="AA114" s="46"/>
    </row>
    <row r="115" spans="2:27" ht="37.5" customHeight="1">
      <c r="B115" s="32">
        <f t="shared" si="2"/>
        <v>83</v>
      </c>
      <c r="C115" s="45"/>
      <c r="D115" s="28"/>
      <c r="E115" s="28"/>
      <c r="F115" s="28"/>
      <c r="G115" s="28"/>
      <c r="H115" s="28"/>
      <c r="I115" s="28"/>
      <c r="J115" s="28"/>
      <c r="K115" s="28"/>
      <c r="L115" s="29"/>
      <c r="M115" s="773"/>
      <c r="N115" s="773"/>
      <c r="O115" s="773"/>
      <c r="P115" s="773"/>
      <c r="Q115" s="773"/>
      <c r="R115" s="750"/>
      <c r="S115" s="751"/>
      <c r="T115" s="751"/>
      <c r="U115" s="751"/>
      <c r="V115" s="752"/>
      <c r="W115" s="58"/>
      <c r="X115" s="26"/>
      <c r="Y115" s="26"/>
      <c r="Z115" s="27"/>
      <c r="AA115" s="46"/>
    </row>
    <row r="116" spans="2:27" ht="37.5" customHeight="1">
      <c r="B116" s="32">
        <f t="shared" si="2"/>
        <v>84</v>
      </c>
      <c r="C116" s="45"/>
      <c r="D116" s="28"/>
      <c r="E116" s="28"/>
      <c r="F116" s="28"/>
      <c r="G116" s="28"/>
      <c r="H116" s="28"/>
      <c r="I116" s="28"/>
      <c r="J116" s="28"/>
      <c r="K116" s="28"/>
      <c r="L116" s="29"/>
      <c r="M116" s="773"/>
      <c r="N116" s="773"/>
      <c r="O116" s="773"/>
      <c r="P116" s="773"/>
      <c r="Q116" s="773"/>
      <c r="R116" s="750"/>
      <c r="S116" s="751"/>
      <c r="T116" s="751"/>
      <c r="U116" s="751"/>
      <c r="V116" s="752"/>
      <c r="W116" s="58"/>
      <c r="X116" s="26"/>
      <c r="Y116" s="26"/>
      <c r="Z116" s="27"/>
      <c r="AA116" s="46"/>
    </row>
    <row r="117" spans="2:27" ht="37.5" customHeight="1">
      <c r="B117" s="32">
        <f t="shared" si="2"/>
        <v>85</v>
      </c>
      <c r="C117" s="45"/>
      <c r="D117" s="28"/>
      <c r="E117" s="28"/>
      <c r="F117" s="28"/>
      <c r="G117" s="28"/>
      <c r="H117" s="28"/>
      <c r="I117" s="28"/>
      <c r="J117" s="28"/>
      <c r="K117" s="28"/>
      <c r="L117" s="29"/>
      <c r="M117" s="773"/>
      <c r="N117" s="773"/>
      <c r="O117" s="773"/>
      <c r="P117" s="773"/>
      <c r="Q117" s="773"/>
      <c r="R117" s="750"/>
      <c r="S117" s="751"/>
      <c r="T117" s="751"/>
      <c r="U117" s="751"/>
      <c r="V117" s="752"/>
      <c r="W117" s="58"/>
      <c r="X117" s="26"/>
      <c r="Y117" s="26"/>
      <c r="Z117" s="27"/>
      <c r="AA117" s="46"/>
    </row>
    <row r="118" spans="2:27" ht="37.5" customHeight="1">
      <c r="B118" s="32">
        <f t="shared" si="2"/>
        <v>86</v>
      </c>
      <c r="C118" s="45"/>
      <c r="D118" s="28"/>
      <c r="E118" s="28"/>
      <c r="F118" s="28"/>
      <c r="G118" s="28"/>
      <c r="H118" s="28"/>
      <c r="I118" s="28"/>
      <c r="J118" s="28"/>
      <c r="K118" s="28"/>
      <c r="L118" s="29"/>
      <c r="M118" s="773"/>
      <c r="N118" s="773"/>
      <c r="O118" s="773"/>
      <c r="P118" s="773"/>
      <c r="Q118" s="773"/>
      <c r="R118" s="750"/>
      <c r="S118" s="751"/>
      <c r="T118" s="751"/>
      <c r="U118" s="751"/>
      <c r="V118" s="752"/>
      <c r="W118" s="58"/>
      <c r="X118" s="26"/>
      <c r="Y118" s="26"/>
      <c r="Z118" s="27"/>
      <c r="AA118" s="46"/>
    </row>
    <row r="119" spans="2:27" ht="37.5" customHeight="1">
      <c r="B119" s="32">
        <f t="shared" si="2"/>
        <v>87</v>
      </c>
      <c r="C119" s="45"/>
      <c r="D119" s="28"/>
      <c r="E119" s="28"/>
      <c r="F119" s="28"/>
      <c r="G119" s="28"/>
      <c r="H119" s="28"/>
      <c r="I119" s="28"/>
      <c r="J119" s="28"/>
      <c r="K119" s="28"/>
      <c r="L119" s="29"/>
      <c r="M119" s="773"/>
      <c r="N119" s="773"/>
      <c r="O119" s="773"/>
      <c r="P119" s="773"/>
      <c r="Q119" s="773"/>
      <c r="R119" s="750"/>
      <c r="S119" s="751"/>
      <c r="T119" s="751"/>
      <c r="U119" s="751"/>
      <c r="V119" s="752"/>
      <c r="W119" s="58"/>
      <c r="X119" s="26"/>
      <c r="Y119" s="26"/>
      <c r="Z119" s="27"/>
      <c r="AA119" s="46"/>
    </row>
    <row r="120" spans="2:27" ht="37.5" customHeight="1">
      <c r="B120" s="32">
        <f t="shared" si="2"/>
        <v>88</v>
      </c>
      <c r="C120" s="45"/>
      <c r="D120" s="28"/>
      <c r="E120" s="28"/>
      <c r="F120" s="28"/>
      <c r="G120" s="28"/>
      <c r="H120" s="28"/>
      <c r="I120" s="28"/>
      <c r="J120" s="28"/>
      <c r="K120" s="28"/>
      <c r="L120" s="29"/>
      <c r="M120" s="773"/>
      <c r="N120" s="773"/>
      <c r="O120" s="773"/>
      <c r="P120" s="773"/>
      <c r="Q120" s="773"/>
      <c r="R120" s="750"/>
      <c r="S120" s="751"/>
      <c r="T120" s="751"/>
      <c r="U120" s="751"/>
      <c r="V120" s="752"/>
      <c r="W120" s="58"/>
      <c r="X120" s="26"/>
      <c r="Y120" s="26"/>
      <c r="Z120" s="27"/>
      <c r="AA120" s="46"/>
    </row>
    <row r="121" spans="2:27" ht="37.5" customHeight="1">
      <c r="B121" s="32">
        <f t="shared" si="2"/>
        <v>89</v>
      </c>
      <c r="C121" s="45"/>
      <c r="D121" s="28"/>
      <c r="E121" s="28"/>
      <c r="F121" s="28"/>
      <c r="G121" s="28"/>
      <c r="H121" s="28"/>
      <c r="I121" s="28"/>
      <c r="J121" s="28"/>
      <c r="K121" s="28"/>
      <c r="L121" s="29"/>
      <c r="M121" s="773"/>
      <c r="N121" s="773"/>
      <c r="O121" s="773"/>
      <c r="P121" s="773"/>
      <c r="Q121" s="773"/>
      <c r="R121" s="750"/>
      <c r="S121" s="751"/>
      <c r="T121" s="751"/>
      <c r="U121" s="751"/>
      <c r="V121" s="752"/>
      <c r="W121" s="58"/>
      <c r="X121" s="26"/>
      <c r="Y121" s="26"/>
      <c r="Z121" s="27"/>
      <c r="AA121" s="46"/>
    </row>
    <row r="122" spans="2:27" ht="37.5" customHeight="1">
      <c r="B122" s="32">
        <f t="shared" si="2"/>
        <v>90</v>
      </c>
      <c r="C122" s="45"/>
      <c r="D122" s="28"/>
      <c r="E122" s="28"/>
      <c r="F122" s="28"/>
      <c r="G122" s="28"/>
      <c r="H122" s="28"/>
      <c r="I122" s="28"/>
      <c r="J122" s="28"/>
      <c r="K122" s="28"/>
      <c r="L122" s="29"/>
      <c r="M122" s="773"/>
      <c r="N122" s="773"/>
      <c r="O122" s="773"/>
      <c r="P122" s="773"/>
      <c r="Q122" s="773"/>
      <c r="R122" s="750"/>
      <c r="S122" s="751"/>
      <c r="T122" s="751"/>
      <c r="U122" s="751"/>
      <c r="V122" s="752"/>
      <c r="W122" s="58"/>
      <c r="X122" s="26"/>
      <c r="Y122" s="26"/>
      <c r="Z122" s="27"/>
      <c r="AA122" s="46"/>
    </row>
    <row r="123" spans="2:27" ht="37.5" customHeight="1">
      <c r="B123" s="32">
        <f t="shared" si="2"/>
        <v>91</v>
      </c>
      <c r="C123" s="45"/>
      <c r="D123" s="28"/>
      <c r="E123" s="28"/>
      <c r="F123" s="28"/>
      <c r="G123" s="28"/>
      <c r="H123" s="28"/>
      <c r="I123" s="28"/>
      <c r="J123" s="28"/>
      <c r="K123" s="28"/>
      <c r="L123" s="29"/>
      <c r="M123" s="773"/>
      <c r="N123" s="773"/>
      <c r="O123" s="773"/>
      <c r="P123" s="773"/>
      <c r="Q123" s="773"/>
      <c r="R123" s="750"/>
      <c r="S123" s="751"/>
      <c r="T123" s="751"/>
      <c r="U123" s="751"/>
      <c r="V123" s="752"/>
      <c r="W123" s="58"/>
      <c r="X123" s="26"/>
      <c r="Y123" s="26"/>
      <c r="Z123" s="27"/>
      <c r="AA123" s="46"/>
    </row>
    <row r="124" spans="2:27" ht="37.5" customHeight="1">
      <c r="B124" s="32">
        <f t="shared" si="2"/>
        <v>92</v>
      </c>
      <c r="C124" s="45"/>
      <c r="D124" s="28"/>
      <c r="E124" s="28"/>
      <c r="F124" s="28"/>
      <c r="G124" s="28"/>
      <c r="H124" s="28"/>
      <c r="I124" s="28"/>
      <c r="J124" s="28"/>
      <c r="K124" s="28"/>
      <c r="L124" s="29"/>
      <c r="M124" s="773"/>
      <c r="N124" s="773"/>
      <c r="O124" s="773"/>
      <c r="P124" s="773"/>
      <c r="Q124" s="773"/>
      <c r="R124" s="750"/>
      <c r="S124" s="751"/>
      <c r="T124" s="751"/>
      <c r="U124" s="751"/>
      <c r="V124" s="752"/>
      <c r="W124" s="58"/>
      <c r="X124" s="26"/>
      <c r="Y124" s="26"/>
      <c r="Z124" s="27"/>
      <c r="AA124" s="46"/>
    </row>
    <row r="125" spans="2:27" ht="37.5" customHeight="1">
      <c r="B125" s="32">
        <f t="shared" ref="B125:B130" si="3">B124+1</f>
        <v>93</v>
      </c>
      <c r="C125" s="45"/>
      <c r="D125" s="28"/>
      <c r="E125" s="28"/>
      <c r="F125" s="28"/>
      <c r="G125" s="28"/>
      <c r="H125" s="28"/>
      <c r="I125" s="28"/>
      <c r="J125" s="28"/>
      <c r="K125" s="28"/>
      <c r="L125" s="29"/>
      <c r="M125" s="773"/>
      <c r="N125" s="773"/>
      <c r="O125" s="773"/>
      <c r="P125" s="773"/>
      <c r="Q125" s="773"/>
      <c r="R125" s="750"/>
      <c r="S125" s="751"/>
      <c r="T125" s="751"/>
      <c r="U125" s="751"/>
      <c r="V125" s="752"/>
      <c r="W125" s="58"/>
      <c r="X125" s="26"/>
      <c r="Y125" s="26"/>
      <c r="Z125" s="27"/>
      <c r="AA125" s="46"/>
    </row>
    <row r="126" spans="2:27" ht="37.5" customHeight="1">
      <c r="B126" s="32">
        <f t="shared" si="3"/>
        <v>94</v>
      </c>
      <c r="C126" s="45"/>
      <c r="D126" s="28"/>
      <c r="E126" s="28"/>
      <c r="F126" s="28"/>
      <c r="G126" s="28"/>
      <c r="H126" s="28"/>
      <c r="I126" s="28"/>
      <c r="J126" s="28"/>
      <c r="K126" s="28"/>
      <c r="L126" s="29"/>
      <c r="M126" s="773"/>
      <c r="N126" s="773"/>
      <c r="O126" s="773"/>
      <c r="P126" s="773"/>
      <c r="Q126" s="773"/>
      <c r="R126" s="750"/>
      <c r="S126" s="751"/>
      <c r="T126" s="751"/>
      <c r="U126" s="751"/>
      <c r="V126" s="752"/>
      <c r="W126" s="58"/>
      <c r="X126" s="26"/>
      <c r="Y126" s="26"/>
      <c r="Z126" s="27"/>
      <c r="AA126" s="46"/>
    </row>
    <row r="127" spans="2:27" ht="37.5" customHeight="1">
      <c r="B127" s="32">
        <f t="shared" si="3"/>
        <v>95</v>
      </c>
      <c r="C127" s="45"/>
      <c r="D127" s="28"/>
      <c r="E127" s="28"/>
      <c r="F127" s="28"/>
      <c r="G127" s="28"/>
      <c r="H127" s="28"/>
      <c r="I127" s="28"/>
      <c r="J127" s="28"/>
      <c r="K127" s="28"/>
      <c r="L127" s="29"/>
      <c r="M127" s="773"/>
      <c r="N127" s="773"/>
      <c r="O127" s="773"/>
      <c r="P127" s="773"/>
      <c r="Q127" s="773"/>
      <c r="R127" s="750"/>
      <c r="S127" s="751"/>
      <c r="T127" s="751"/>
      <c r="U127" s="751"/>
      <c r="V127" s="752"/>
      <c r="W127" s="58"/>
      <c r="X127" s="26"/>
      <c r="Y127" s="26"/>
      <c r="Z127" s="27"/>
      <c r="AA127" s="46"/>
    </row>
    <row r="128" spans="2:27" ht="37.5" customHeight="1">
      <c r="B128" s="32">
        <f t="shared" si="3"/>
        <v>96</v>
      </c>
      <c r="C128" s="45"/>
      <c r="D128" s="28"/>
      <c r="E128" s="28"/>
      <c r="F128" s="28"/>
      <c r="G128" s="28"/>
      <c r="H128" s="28"/>
      <c r="I128" s="28"/>
      <c r="J128" s="28"/>
      <c r="K128" s="28"/>
      <c r="L128" s="29"/>
      <c r="M128" s="773"/>
      <c r="N128" s="773"/>
      <c r="O128" s="773"/>
      <c r="P128" s="773"/>
      <c r="Q128" s="773"/>
      <c r="R128" s="750"/>
      <c r="S128" s="751"/>
      <c r="T128" s="751"/>
      <c r="U128" s="751"/>
      <c r="V128" s="752"/>
      <c r="W128" s="58"/>
      <c r="X128" s="26"/>
      <c r="Y128" s="26"/>
      <c r="Z128" s="27"/>
      <c r="AA128" s="46"/>
    </row>
    <row r="129" spans="1:27" ht="37.5" customHeight="1">
      <c r="B129" s="32">
        <f t="shared" si="3"/>
        <v>97</v>
      </c>
      <c r="C129" s="45"/>
      <c r="D129" s="28"/>
      <c r="E129" s="28"/>
      <c r="F129" s="28"/>
      <c r="G129" s="28"/>
      <c r="H129" s="28"/>
      <c r="I129" s="28"/>
      <c r="J129" s="28"/>
      <c r="K129" s="28"/>
      <c r="L129" s="29"/>
      <c r="M129" s="773"/>
      <c r="N129" s="773"/>
      <c r="O129" s="773"/>
      <c r="P129" s="773"/>
      <c r="Q129" s="773"/>
      <c r="R129" s="750"/>
      <c r="S129" s="751"/>
      <c r="T129" s="751"/>
      <c r="U129" s="751"/>
      <c r="V129" s="752"/>
      <c r="W129" s="58"/>
      <c r="X129" s="26"/>
      <c r="Y129" s="26"/>
      <c r="Z129" s="27"/>
      <c r="AA129" s="46"/>
    </row>
    <row r="130" spans="1:27" ht="37.5" customHeight="1">
      <c r="B130" s="32">
        <f t="shared" si="3"/>
        <v>98</v>
      </c>
      <c r="C130" s="45"/>
      <c r="D130" s="28"/>
      <c r="E130" s="28"/>
      <c r="F130" s="28"/>
      <c r="G130" s="28"/>
      <c r="H130" s="28"/>
      <c r="I130" s="28"/>
      <c r="J130" s="28"/>
      <c r="K130" s="28"/>
      <c r="L130" s="29"/>
      <c r="M130" s="773"/>
      <c r="N130" s="773"/>
      <c r="O130" s="773"/>
      <c r="P130" s="773"/>
      <c r="Q130" s="773"/>
      <c r="R130" s="750"/>
      <c r="S130" s="751"/>
      <c r="T130" s="751"/>
      <c r="U130" s="751"/>
      <c r="V130" s="752"/>
      <c r="W130" s="58"/>
      <c r="X130" s="26"/>
      <c r="Y130" s="26"/>
      <c r="Z130" s="27"/>
      <c r="AA130" s="46"/>
    </row>
    <row r="131" spans="1:27" ht="37.5" customHeight="1">
      <c r="B131" s="32">
        <f t="shared" ref="B131:B132" si="4">B130+1</f>
        <v>99</v>
      </c>
      <c r="C131" s="45"/>
      <c r="D131" s="28"/>
      <c r="E131" s="28"/>
      <c r="F131" s="28"/>
      <c r="G131" s="28"/>
      <c r="H131" s="28"/>
      <c r="I131" s="28"/>
      <c r="J131" s="28"/>
      <c r="K131" s="28"/>
      <c r="L131" s="29"/>
      <c r="M131" s="773"/>
      <c r="N131" s="773"/>
      <c r="O131" s="773"/>
      <c r="P131" s="773"/>
      <c r="Q131" s="773"/>
      <c r="R131" s="750"/>
      <c r="S131" s="751"/>
      <c r="T131" s="751"/>
      <c r="U131" s="751"/>
      <c r="V131" s="752"/>
      <c r="W131" s="58"/>
      <c r="X131" s="26"/>
      <c r="Y131" s="26"/>
      <c r="Z131" s="27"/>
      <c r="AA131" s="46"/>
    </row>
    <row r="132" spans="1:27" ht="37.5" customHeight="1" thickBot="1">
      <c r="B132" s="32">
        <f t="shared" si="4"/>
        <v>100</v>
      </c>
      <c r="C132" s="47"/>
      <c r="D132" s="48"/>
      <c r="E132" s="48"/>
      <c r="F132" s="48"/>
      <c r="G132" s="48"/>
      <c r="H132" s="48"/>
      <c r="I132" s="48"/>
      <c r="J132" s="48"/>
      <c r="K132" s="48"/>
      <c r="L132" s="49"/>
      <c r="M132" s="784"/>
      <c r="N132" s="784"/>
      <c r="O132" s="784"/>
      <c r="P132" s="784"/>
      <c r="Q132" s="784"/>
      <c r="R132" s="738"/>
      <c r="S132" s="739"/>
      <c r="T132" s="739"/>
      <c r="U132" s="739"/>
      <c r="V132" s="740"/>
      <c r="W132" s="59"/>
      <c r="X132" s="50"/>
      <c r="Y132" s="50"/>
      <c r="Z132" s="51"/>
      <c r="AA132" s="52"/>
    </row>
    <row r="133" spans="1:27" ht="4.5" customHeight="1">
      <c r="A133" s="31"/>
    </row>
    <row r="134" spans="1:27" ht="28.5" customHeight="1">
      <c r="B134" s="56"/>
      <c r="C134" s="771"/>
      <c r="D134" s="771"/>
      <c r="E134" s="771"/>
      <c r="F134" s="771"/>
      <c r="G134" s="771"/>
      <c r="H134" s="771"/>
      <c r="I134" s="771"/>
      <c r="J134" s="771"/>
      <c r="K134" s="771"/>
      <c r="L134" s="771"/>
      <c r="M134" s="771"/>
      <c r="N134" s="771"/>
      <c r="O134" s="771"/>
      <c r="P134" s="771"/>
      <c r="Q134" s="771"/>
      <c r="R134" s="771"/>
      <c r="S134" s="771"/>
      <c r="T134" s="771"/>
      <c r="U134" s="771"/>
      <c r="V134" s="771"/>
      <c r="W134" s="771"/>
      <c r="X134" s="771"/>
      <c r="Y134" s="771"/>
      <c r="Z134" s="771"/>
      <c r="AA134" s="771"/>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showGridLines="0" view="pageBreakPreview" zoomScale="115" zoomScaleNormal="120" zoomScaleSheetLayoutView="115" workbookViewId="0">
      <selection activeCell="G9" sqref="G9:AJ9"/>
    </sheetView>
  </sheetViews>
  <sheetFormatPr defaultColWidth="9" defaultRowHeight="13.5"/>
  <cols>
    <col min="1" max="1" width="2.5" style="89" customWidth="1"/>
    <col min="2" max="6" width="2.75" style="89" customWidth="1"/>
    <col min="7" max="35" width="2.5" style="89" customWidth="1"/>
    <col min="36" max="36" width="2.5" style="91" customWidth="1"/>
    <col min="37" max="37" width="4.125" style="89" customWidth="1"/>
    <col min="38" max="43" width="9.25" style="89" customWidth="1"/>
    <col min="44" max="44" width="9.75" style="89" bestFit="1" customWidth="1"/>
    <col min="45" max="16384" width="9" style="89"/>
  </cols>
  <sheetData>
    <row r="1" spans="1:46" ht="14.25" customHeight="1">
      <c r="A1" s="292" t="s">
        <v>234</v>
      </c>
      <c r="B1" s="293"/>
      <c r="C1" s="293"/>
      <c r="D1" s="293"/>
      <c r="E1" s="293"/>
      <c r="F1" s="293"/>
      <c r="G1" s="293"/>
      <c r="H1" s="293"/>
      <c r="I1" s="293"/>
      <c r="J1" s="293"/>
      <c r="K1" s="293"/>
      <c r="L1" s="293"/>
      <c r="M1" s="293"/>
      <c r="N1" s="293"/>
      <c r="O1" s="293"/>
      <c r="P1" s="293"/>
      <c r="Q1" s="293"/>
      <c r="R1" s="293"/>
      <c r="S1" s="293"/>
      <c r="T1" s="293"/>
      <c r="U1" s="293"/>
      <c r="V1" s="293"/>
      <c r="W1" s="293"/>
      <c r="X1" s="293"/>
      <c r="Y1" s="865" t="s">
        <v>124</v>
      </c>
      <c r="Z1" s="865"/>
      <c r="AA1" s="865"/>
      <c r="AB1" s="865"/>
      <c r="AC1" s="865" t="str">
        <f>IF(基本情報入力シート!C11="","",基本情報入力シート!C11)</f>
        <v>筑紫野市</v>
      </c>
      <c r="AD1" s="865"/>
      <c r="AE1" s="865"/>
      <c r="AF1" s="865"/>
      <c r="AG1" s="865"/>
      <c r="AH1" s="865"/>
      <c r="AI1" s="865"/>
      <c r="AJ1" s="865"/>
    </row>
    <row r="2" spans="1:46" ht="14.2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4"/>
      <c r="Z2" s="294"/>
      <c r="AA2" s="294"/>
      <c r="AB2" s="294"/>
      <c r="AC2" s="294"/>
      <c r="AD2" s="294"/>
      <c r="AE2" s="294"/>
      <c r="AF2" s="294"/>
      <c r="AG2" s="294"/>
      <c r="AH2" s="294"/>
      <c r="AI2" s="294"/>
      <c r="AJ2" s="295"/>
    </row>
    <row r="3" spans="1:46" ht="6" customHeight="1">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5"/>
    </row>
    <row r="4" spans="1:46" ht="16.5" customHeight="1">
      <c r="A4" s="293"/>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7" t="s">
        <v>80</v>
      </c>
      <c r="AD4" s="873">
        <v>3</v>
      </c>
      <c r="AE4" s="873"/>
      <c r="AF4" s="296" t="s">
        <v>20</v>
      </c>
      <c r="AG4" s="296"/>
      <c r="AH4" s="296"/>
      <c r="AI4" s="296"/>
      <c r="AJ4" s="298"/>
    </row>
    <row r="5" spans="1:46" ht="6"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5"/>
    </row>
    <row r="6" spans="1:46" ht="15" customHeight="1">
      <c r="A6" s="299" t="s">
        <v>245</v>
      </c>
      <c r="B6" s="293"/>
      <c r="C6" s="293"/>
      <c r="D6" s="293"/>
      <c r="E6" s="293"/>
      <c r="F6" s="293"/>
      <c r="G6" s="293"/>
      <c r="H6" s="293"/>
      <c r="I6" s="293"/>
      <c r="J6" s="293"/>
      <c r="K6" s="293"/>
      <c r="L6" s="293"/>
      <c r="M6" s="293"/>
      <c r="N6" s="293"/>
      <c r="O6" s="293"/>
      <c r="P6" s="293"/>
      <c r="Q6" s="293"/>
      <c r="R6" s="294"/>
      <c r="S6" s="294"/>
      <c r="T6" s="294"/>
      <c r="U6" s="294"/>
      <c r="V6" s="294"/>
      <c r="W6" s="294"/>
      <c r="X6" s="294"/>
      <c r="Y6" s="294"/>
      <c r="Z6" s="294"/>
      <c r="AA6" s="300"/>
      <c r="AB6" s="300"/>
      <c r="AC6" s="301"/>
      <c r="AD6" s="301"/>
      <c r="AE6" s="301"/>
      <c r="AF6" s="301"/>
      <c r="AG6" s="301"/>
      <c r="AH6" s="301"/>
      <c r="AI6" s="301"/>
      <c r="AJ6" s="302"/>
    </row>
    <row r="7" spans="1:46" ht="6" customHeight="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5"/>
    </row>
    <row r="8" spans="1:46" s="94" customFormat="1" ht="12">
      <c r="A8" s="1065" t="s">
        <v>191</v>
      </c>
      <c r="B8" s="1066"/>
      <c r="C8" s="1066"/>
      <c r="D8" s="1066"/>
      <c r="E8" s="1066"/>
      <c r="F8" s="1067"/>
      <c r="G8" s="1068" t="str">
        <f>IF(基本情報入力シート!M15="","",基本情報入力シート!M15)</f>
        <v>フクオカケンチョウカブシキガイシャ</v>
      </c>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9"/>
    </row>
    <row r="9" spans="1:46" s="94" customFormat="1" ht="25.5" customHeight="1">
      <c r="A9" s="1092" t="s">
        <v>190</v>
      </c>
      <c r="B9" s="853"/>
      <c r="C9" s="853"/>
      <c r="D9" s="853"/>
      <c r="E9" s="853"/>
      <c r="F9" s="826"/>
      <c r="G9" s="1070" t="str">
        <f>IF(基本情報入力シート!M16="","",基本情報入力シート!M16)</f>
        <v>福岡県庁株式会社</v>
      </c>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1"/>
    </row>
    <row r="10" spans="1:46" s="94" customFormat="1" ht="12.75" customHeight="1">
      <c r="A10" s="1083" t="s">
        <v>194</v>
      </c>
      <c r="B10" s="1084"/>
      <c r="C10" s="1084"/>
      <c r="D10" s="1084"/>
      <c r="E10" s="1084"/>
      <c r="F10" s="1085"/>
      <c r="G10" s="303" t="s">
        <v>8</v>
      </c>
      <c r="H10" s="874" t="str">
        <f>IF(基本情報入力シート!AC17="","",基本情報入力シート!AC17)</f>
        <v>812－8577</v>
      </c>
      <c r="I10" s="874"/>
      <c r="J10" s="874"/>
      <c r="K10" s="874"/>
      <c r="L10" s="874"/>
      <c r="M10" s="304"/>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row>
    <row r="11" spans="1:46" s="94" customFormat="1" ht="16.5" customHeight="1">
      <c r="A11" s="1086"/>
      <c r="B11" s="1087"/>
      <c r="C11" s="1087"/>
      <c r="D11" s="1087"/>
      <c r="E11" s="1087"/>
      <c r="F11" s="1088"/>
      <c r="G11" s="1079" t="str">
        <f>IF(基本情報入力シート!M18="","",基本情報入力シート!M18)</f>
        <v>福岡市博多区東公園７番７号</v>
      </c>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1"/>
    </row>
    <row r="12" spans="1:46" s="94" customFormat="1" ht="16.5" customHeight="1">
      <c r="A12" s="1086"/>
      <c r="B12" s="1087"/>
      <c r="C12" s="1087"/>
      <c r="D12" s="1087"/>
      <c r="E12" s="1087"/>
      <c r="F12" s="1088"/>
      <c r="G12" s="1082" t="str">
        <f>IF(基本情報入力シート!M19="","",基本情報入力シート!M19)</f>
        <v>福岡県庁２階</v>
      </c>
      <c r="H12" s="1077"/>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8"/>
    </row>
    <row r="13" spans="1:46" s="94" customFormat="1" ht="12">
      <c r="A13" s="1089" t="s">
        <v>191</v>
      </c>
      <c r="B13" s="1090"/>
      <c r="C13" s="1090"/>
      <c r="D13" s="1090"/>
      <c r="E13" s="1090"/>
      <c r="F13" s="1091"/>
      <c r="G13" s="1075" t="str">
        <f>IF(基本情報入力シート!M22="","",基本情報入力シート!M22)</f>
        <v>ハカタ　ジロウ</v>
      </c>
      <c r="H13" s="1075"/>
      <c r="I13" s="1075"/>
      <c r="J13" s="1075"/>
      <c r="K13" s="1075"/>
      <c r="L13" s="1075"/>
      <c r="M13" s="1075"/>
      <c r="N13" s="1075"/>
      <c r="O13" s="1075"/>
      <c r="P13" s="1075"/>
      <c r="Q13" s="1075"/>
      <c r="R13" s="1075"/>
      <c r="S13" s="1075"/>
      <c r="T13" s="1075"/>
      <c r="U13" s="1075"/>
      <c r="V13" s="1075"/>
      <c r="W13" s="1075"/>
      <c r="X13" s="1075"/>
      <c r="Y13" s="1075"/>
      <c r="Z13" s="1075"/>
      <c r="AA13" s="1075"/>
      <c r="AB13" s="1075"/>
      <c r="AC13" s="1075"/>
      <c r="AD13" s="1075"/>
      <c r="AE13" s="1075"/>
      <c r="AF13" s="1075"/>
      <c r="AG13" s="1075"/>
      <c r="AH13" s="1075"/>
      <c r="AI13" s="1075"/>
      <c r="AJ13" s="1076"/>
    </row>
    <row r="14" spans="1:46" s="94" customFormat="1" ht="25.5" customHeight="1">
      <c r="A14" s="1086" t="s">
        <v>189</v>
      </c>
      <c r="B14" s="1087"/>
      <c r="C14" s="1087"/>
      <c r="D14" s="1087"/>
      <c r="E14" s="1087"/>
      <c r="F14" s="1088"/>
      <c r="G14" s="1077" t="str">
        <f>IF(基本情報入力シート!M23="","",基本情報入力シート!M23)</f>
        <v>博多　次郎</v>
      </c>
      <c r="H14" s="1077"/>
      <c r="I14" s="1077"/>
      <c r="J14" s="1077"/>
      <c r="K14" s="1077"/>
      <c r="L14" s="1077"/>
      <c r="M14" s="1077"/>
      <c r="N14" s="1077"/>
      <c r="O14" s="1077"/>
      <c r="P14" s="1077"/>
      <c r="Q14" s="1077"/>
      <c r="R14" s="1077"/>
      <c r="S14" s="1077"/>
      <c r="T14" s="1077"/>
      <c r="U14" s="1077"/>
      <c r="V14" s="1077"/>
      <c r="W14" s="1077"/>
      <c r="X14" s="1077"/>
      <c r="Y14" s="1077"/>
      <c r="Z14" s="1077"/>
      <c r="AA14" s="1077"/>
      <c r="AB14" s="1077"/>
      <c r="AC14" s="1077"/>
      <c r="AD14" s="1077"/>
      <c r="AE14" s="1077"/>
      <c r="AF14" s="1077"/>
      <c r="AG14" s="1077"/>
      <c r="AH14" s="1077"/>
      <c r="AI14" s="1077"/>
      <c r="AJ14" s="1078"/>
    </row>
    <row r="15" spans="1:46" s="94" customFormat="1" ht="15" customHeight="1">
      <c r="A15" s="1072" t="s">
        <v>193</v>
      </c>
      <c r="B15" s="1072"/>
      <c r="C15" s="1072"/>
      <c r="D15" s="1072"/>
      <c r="E15" s="1072"/>
      <c r="F15" s="1072"/>
      <c r="G15" s="857" t="s">
        <v>0</v>
      </c>
      <c r="H15" s="865"/>
      <c r="I15" s="865"/>
      <c r="J15" s="865"/>
      <c r="K15" s="1073" t="str">
        <f>IF(基本情報入力シート!M24="","",基本情報入力シート!M24)</f>
        <v>123-456-7890</v>
      </c>
      <c r="L15" s="1073"/>
      <c r="M15" s="1073"/>
      <c r="N15" s="1073"/>
      <c r="O15" s="1073"/>
      <c r="P15" s="865" t="s">
        <v>1</v>
      </c>
      <c r="Q15" s="865"/>
      <c r="R15" s="865"/>
      <c r="S15" s="865"/>
      <c r="T15" s="1073" t="str">
        <f>IF(基本情報入力シート!M25="","",基本情報入力シート!M25)</f>
        <v>012-345-6789</v>
      </c>
      <c r="U15" s="1073"/>
      <c r="V15" s="1073"/>
      <c r="W15" s="1073"/>
      <c r="X15" s="1073"/>
      <c r="Y15" s="865" t="s">
        <v>192</v>
      </c>
      <c r="Z15" s="865"/>
      <c r="AA15" s="865"/>
      <c r="AB15" s="865"/>
      <c r="AC15" s="1074" t="str">
        <f>IF(基本情報入力シート!M26="","",基本情報入力シート!M26)</f>
        <v>abc@defg.hi</v>
      </c>
      <c r="AD15" s="1074"/>
      <c r="AE15" s="1074"/>
      <c r="AF15" s="1074"/>
      <c r="AG15" s="1074"/>
      <c r="AH15" s="1074"/>
      <c r="AI15" s="1074"/>
      <c r="AJ15" s="1074"/>
      <c r="AK15" s="95"/>
      <c r="AT15" s="96"/>
    </row>
    <row r="16" spans="1:46" s="94" customFormat="1" ht="12.75" thickBot="1">
      <c r="A16" s="307"/>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8"/>
      <c r="AK16" s="95"/>
      <c r="AT16" s="96"/>
    </row>
    <row r="17" spans="1:46" s="94" customFormat="1" ht="3.75" customHeight="1">
      <c r="A17" s="309"/>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1"/>
      <c r="AK17" s="95"/>
      <c r="AT17" s="96"/>
    </row>
    <row r="18" spans="1:46" s="94" customFormat="1" ht="18" customHeight="1">
      <c r="A18" s="312" t="s">
        <v>409</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13"/>
      <c r="AK18" s="95"/>
      <c r="AT18" s="96"/>
    </row>
    <row r="19" spans="1:46" ht="18" customHeight="1">
      <c r="A19" s="314"/>
      <c r="B19" s="315"/>
      <c r="C19" s="316"/>
      <c r="D19" s="317" t="s">
        <v>244</v>
      </c>
      <c r="E19" s="318"/>
      <c r="F19" s="318"/>
      <c r="G19" s="318"/>
      <c r="H19" s="318"/>
      <c r="I19" s="318"/>
      <c r="J19" s="318"/>
      <c r="K19" s="318"/>
      <c r="L19" s="318"/>
      <c r="M19" s="319"/>
      <c r="N19" s="320"/>
      <c r="O19" s="320"/>
      <c r="P19" s="321"/>
      <c r="Q19" s="300"/>
      <c r="R19" s="293"/>
      <c r="S19" s="293"/>
      <c r="T19" s="322"/>
      <c r="U19" s="323" t="s">
        <v>148</v>
      </c>
      <c r="V19" s="324"/>
      <c r="W19" s="324"/>
      <c r="X19" s="324"/>
      <c r="Y19" s="324"/>
      <c r="Z19" s="324"/>
      <c r="AA19" s="324"/>
      <c r="AB19" s="324"/>
      <c r="AC19" s="325"/>
      <c r="AD19" s="324"/>
      <c r="AE19" s="324"/>
      <c r="AF19" s="324"/>
      <c r="AG19" s="326"/>
      <c r="AH19" s="300"/>
      <c r="AI19" s="300"/>
      <c r="AJ19" s="327"/>
      <c r="AK19" s="95"/>
      <c r="AT19" s="97"/>
    </row>
    <row r="20" spans="1:46" ht="3.75" customHeight="1" thickBot="1">
      <c r="A20" s="328"/>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0"/>
      <c r="AK20" s="91"/>
      <c r="AT20" s="97"/>
    </row>
    <row r="21" spans="1:46" ht="13.5" customHeight="1">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5"/>
      <c r="AK21" s="91"/>
      <c r="AT21" s="97"/>
    </row>
    <row r="22" spans="1:46" ht="15" customHeight="1">
      <c r="A22" s="331" t="s">
        <v>246</v>
      </c>
      <c r="B22" s="293"/>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295"/>
      <c r="AK22" s="91"/>
      <c r="AT22" s="97"/>
    </row>
    <row r="23" spans="1:46" ht="15" customHeight="1">
      <c r="A23" s="333"/>
      <c r="B23" s="334" t="s">
        <v>223</v>
      </c>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295"/>
      <c r="AK23" s="91"/>
      <c r="AT23" s="97"/>
    </row>
    <row r="24" spans="1:46" ht="4.5" customHeight="1">
      <c r="A24" s="293"/>
      <c r="B24" s="335"/>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295"/>
      <c r="AK24" s="91"/>
      <c r="AT24" s="97"/>
    </row>
    <row r="25" spans="1:46" ht="15" customHeight="1">
      <c r="A25" s="293" t="s">
        <v>49</v>
      </c>
      <c r="B25" s="335"/>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295"/>
      <c r="AK25" s="91"/>
      <c r="AT25" s="97"/>
    </row>
    <row r="26" spans="1:46" ht="21" customHeight="1">
      <c r="A26" s="304" t="s">
        <v>47</v>
      </c>
      <c r="B26" s="336" t="s">
        <v>321</v>
      </c>
      <c r="C26" s="336"/>
      <c r="D26" s="336"/>
      <c r="E26" s="336"/>
      <c r="F26" s="336"/>
      <c r="G26" s="336"/>
      <c r="H26" s="336"/>
      <c r="I26" s="336"/>
      <c r="J26" s="336"/>
      <c r="K26" s="336"/>
      <c r="L26" s="337"/>
      <c r="M26" s="338" t="s">
        <v>376</v>
      </c>
      <c r="N26" s="1093" t="s">
        <v>377</v>
      </c>
      <c r="O26" s="1094"/>
      <c r="P26" s="1094"/>
      <c r="Q26" s="1094"/>
      <c r="R26" s="1094"/>
      <c r="S26" s="1094"/>
      <c r="T26" s="1094"/>
      <c r="U26" s="1094"/>
      <c r="V26" s="1094"/>
      <c r="W26" s="1094"/>
      <c r="X26" s="1094"/>
      <c r="Y26" s="1094"/>
      <c r="Z26" s="1094"/>
      <c r="AA26" s="1094"/>
      <c r="AB26" s="1094"/>
      <c r="AC26" s="1094"/>
      <c r="AD26" s="1094"/>
      <c r="AE26" s="1094"/>
      <c r="AF26" s="1094"/>
      <c r="AG26" s="1094"/>
      <c r="AH26" s="1094"/>
      <c r="AI26" s="1094"/>
      <c r="AJ26" s="1095"/>
      <c r="AK26" s="91"/>
      <c r="AT26" s="97"/>
    </row>
    <row r="27" spans="1:46" ht="21" customHeight="1">
      <c r="A27" s="339" t="s">
        <v>11</v>
      </c>
      <c r="B27" s="336" t="s">
        <v>353</v>
      </c>
      <c r="C27" s="340"/>
      <c r="D27" s="340"/>
      <c r="E27" s="340"/>
      <c r="F27" s="340"/>
      <c r="G27" s="340"/>
      <c r="H27" s="340"/>
      <c r="I27" s="340"/>
      <c r="J27" s="340"/>
      <c r="K27" s="340"/>
      <c r="L27" s="340"/>
      <c r="M27" s="341"/>
      <c r="N27" s="1096"/>
      <c r="O27" s="1097"/>
      <c r="P27" s="1097"/>
      <c r="Q27" s="1097"/>
      <c r="R27" s="1097"/>
      <c r="S27" s="1097"/>
      <c r="T27" s="1097"/>
      <c r="U27" s="1097"/>
      <c r="V27" s="1097"/>
      <c r="W27" s="1097"/>
      <c r="X27" s="1097"/>
      <c r="Y27" s="1097"/>
      <c r="Z27" s="1097"/>
      <c r="AA27" s="1097"/>
      <c r="AB27" s="1097"/>
      <c r="AC27" s="1097"/>
      <c r="AD27" s="1097"/>
      <c r="AE27" s="1097"/>
      <c r="AF27" s="1097"/>
      <c r="AG27" s="1097"/>
      <c r="AH27" s="1097"/>
      <c r="AI27" s="1097"/>
      <c r="AJ27" s="1098"/>
      <c r="AK27" s="91"/>
      <c r="AT27" s="97"/>
    </row>
    <row r="28" spans="1:46" ht="21" customHeight="1" thickBot="1">
      <c r="A28" s="339" t="s">
        <v>37</v>
      </c>
      <c r="B28" s="336" t="s">
        <v>100</v>
      </c>
      <c r="C28" s="340"/>
      <c r="D28" s="878">
        <f>$AD$4</f>
        <v>3</v>
      </c>
      <c r="E28" s="878"/>
      <c r="F28" s="342" t="s">
        <v>265</v>
      </c>
      <c r="G28" s="340"/>
      <c r="H28" s="340"/>
      <c r="I28" s="340"/>
      <c r="J28" s="340"/>
      <c r="K28" s="340"/>
      <c r="L28" s="340"/>
      <c r="M28" s="340"/>
      <c r="N28" s="340"/>
      <c r="O28" s="340"/>
      <c r="P28" s="340"/>
      <c r="Q28" s="340"/>
      <c r="R28" s="340"/>
      <c r="S28" s="340"/>
      <c r="T28" s="340"/>
      <c r="U28" s="340"/>
      <c r="V28" s="340"/>
      <c r="W28" s="340"/>
      <c r="X28" s="340"/>
      <c r="Y28" s="340"/>
      <c r="Z28" s="340"/>
      <c r="AA28" s="340"/>
      <c r="AB28" s="879">
        <f>'別紙様式2-2 個表_処遇'!$O$5</f>
        <v>51011352</v>
      </c>
      <c r="AC28" s="880"/>
      <c r="AD28" s="880"/>
      <c r="AE28" s="880"/>
      <c r="AF28" s="880"/>
      <c r="AG28" s="880"/>
      <c r="AH28" s="880"/>
      <c r="AI28" s="856" t="s">
        <v>2</v>
      </c>
      <c r="AJ28" s="857"/>
      <c r="AK28" s="95"/>
      <c r="AT28" s="97"/>
    </row>
    <row r="29" spans="1:46" ht="21" customHeight="1" thickBot="1">
      <c r="A29" s="343" t="s">
        <v>29</v>
      </c>
      <c r="B29" s="344" t="s">
        <v>410</v>
      </c>
      <c r="C29" s="345"/>
      <c r="D29" s="344"/>
      <c r="E29" s="344"/>
      <c r="F29" s="344"/>
      <c r="G29" s="344"/>
      <c r="H29" s="344"/>
      <c r="I29" s="344"/>
      <c r="J29" s="344"/>
      <c r="K29" s="344"/>
      <c r="L29" s="344"/>
      <c r="M29" s="344"/>
      <c r="N29" s="344"/>
      <c r="O29" s="344"/>
      <c r="P29" s="344"/>
      <c r="Q29" s="344"/>
      <c r="R29" s="344"/>
      <c r="S29" s="344"/>
      <c r="T29" s="344"/>
      <c r="U29" s="344"/>
      <c r="V29" s="344"/>
      <c r="W29" s="344"/>
      <c r="X29" s="344"/>
      <c r="Y29" s="344"/>
      <c r="Z29" s="346"/>
      <c r="AA29" s="347" t="s">
        <v>352</v>
      </c>
      <c r="AB29" s="844">
        <f>IFERROR(AB30-AB31,"")</f>
        <v>55000000</v>
      </c>
      <c r="AC29" s="845"/>
      <c r="AD29" s="845"/>
      <c r="AE29" s="845"/>
      <c r="AF29" s="845"/>
      <c r="AG29" s="845"/>
      <c r="AH29" s="845"/>
      <c r="AI29" s="856" t="s">
        <v>2</v>
      </c>
      <c r="AJ29" s="857"/>
      <c r="AK29" s="91" t="s">
        <v>296</v>
      </c>
      <c r="AL29" s="102" t="str">
        <f>IFERROR(IF(AND(ISNUMBER(AB29),ISNUMBER(AB28),AB29&gt;AB28),"○","☓"),"")</f>
        <v>○</v>
      </c>
      <c r="AM29" s="103" t="s">
        <v>297</v>
      </c>
      <c r="AN29" s="104"/>
      <c r="AO29" s="104"/>
      <c r="AP29" s="104"/>
      <c r="AQ29" s="104"/>
      <c r="AR29" s="104"/>
      <c r="AS29" s="104"/>
      <c r="AT29" s="105"/>
    </row>
    <row r="30" spans="1:46" ht="21" customHeight="1" thickBot="1">
      <c r="A30" s="348"/>
      <c r="B30" s="895" t="s">
        <v>355</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70">
        <v>343000000</v>
      </c>
      <c r="AC30" s="897"/>
      <c r="AD30" s="897"/>
      <c r="AE30" s="897"/>
      <c r="AF30" s="897"/>
      <c r="AG30" s="897"/>
      <c r="AH30" s="898"/>
      <c r="AI30" s="815" t="s">
        <v>2</v>
      </c>
      <c r="AJ30" s="816"/>
      <c r="AK30" s="91"/>
      <c r="AT30" s="97"/>
    </row>
    <row r="31" spans="1:46" ht="21" customHeight="1" thickBot="1">
      <c r="A31" s="349"/>
      <c r="B31" s="893" t="s">
        <v>411</v>
      </c>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46">
        <f>AB32-AB33-AB34-AB35</f>
        <v>288000000</v>
      </c>
      <c r="AC31" s="847"/>
      <c r="AD31" s="847"/>
      <c r="AE31" s="847"/>
      <c r="AF31" s="847"/>
      <c r="AG31" s="847"/>
      <c r="AH31" s="847"/>
      <c r="AI31" s="848" t="s">
        <v>2</v>
      </c>
      <c r="AJ31" s="849"/>
      <c r="AK31" s="91"/>
      <c r="AT31" s="97"/>
    </row>
    <row r="32" spans="1:46" ht="21" customHeight="1" thickBot="1">
      <c r="A32" s="350"/>
      <c r="B32" s="908"/>
      <c r="C32" s="351" t="s">
        <v>266</v>
      </c>
      <c r="D32" s="351"/>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870">
        <v>358500000</v>
      </c>
      <c r="AC32" s="897"/>
      <c r="AD32" s="897"/>
      <c r="AE32" s="897"/>
      <c r="AF32" s="897"/>
      <c r="AG32" s="897"/>
      <c r="AH32" s="898"/>
      <c r="AI32" s="820" t="s">
        <v>2</v>
      </c>
      <c r="AJ32" s="821"/>
      <c r="AK32" s="95"/>
      <c r="AT32" s="97"/>
    </row>
    <row r="33" spans="1:46" ht="21" customHeight="1" thickBot="1">
      <c r="A33" s="350"/>
      <c r="B33" s="908"/>
      <c r="C33" s="353" t="s">
        <v>363</v>
      </c>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870">
        <v>54500000</v>
      </c>
      <c r="AC33" s="871"/>
      <c r="AD33" s="871"/>
      <c r="AE33" s="871"/>
      <c r="AF33" s="871"/>
      <c r="AG33" s="871"/>
      <c r="AH33" s="872"/>
      <c r="AI33" s="815" t="s">
        <v>2</v>
      </c>
      <c r="AJ33" s="816"/>
      <c r="AK33" s="95"/>
      <c r="AT33" s="97"/>
    </row>
    <row r="34" spans="1:46" ht="21" customHeight="1" thickBot="1">
      <c r="A34" s="350"/>
      <c r="B34" s="908"/>
      <c r="C34" s="353" t="s">
        <v>412</v>
      </c>
      <c r="D34" s="353"/>
      <c r="E34" s="354"/>
      <c r="F34" s="354"/>
      <c r="G34" s="354"/>
      <c r="H34" s="354"/>
      <c r="I34" s="354"/>
      <c r="J34" s="354"/>
      <c r="K34" s="354"/>
      <c r="L34" s="354"/>
      <c r="M34" s="354"/>
      <c r="N34" s="354"/>
      <c r="O34" s="354"/>
      <c r="P34" s="354"/>
      <c r="Q34" s="354"/>
      <c r="R34" s="354"/>
      <c r="S34" s="354"/>
      <c r="T34" s="354"/>
      <c r="U34" s="355"/>
      <c r="V34" s="356"/>
      <c r="W34" s="356"/>
      <c r="X34" s="356"/>
      <c r="Y34" s="356"/>
      <c r="Z34" s="357"/>
      <c r="AA34" s="357"/>
      <c r="AB34" s="900">
        <v>16000000</v>
      </c>
      <c r="AC34" s="901"/>
      <c r="AD34" s="901"/>
      <c r="AE34" s="901"/>
      <c r="AF34" s="901"/>
      <c r="AG34" s="901"/>
      <c r="AH34" s="902"/>
      <c r="AI34" s="815" t="s">
        <v>2</v>
      </c>
      <c r="AJ34" s="816"/>
      <c r="AK34" s="95"/>
      <c r="AT34" s="97"/>
    </row>
    <row r="35" spans="1:46" ht="21" customHeight="1" thickBot="1">
      <c r="A35" s="358"/>
      <c r="B35" s="359"/>
      <c r="C35" s="360" t="s">
        <v>354</v>
      </c>
      <c r="D35" s="360"/>
      <c r="E35" s="361"/>
      <c r="F35" s="361"/>
      <c r="G35" s="361"/>
      <c r="H35" s="361"/>
      <c r="I35" s="361"/>
      <c r="J35" s="361"/>
      <c r="K35" s="361"/>
      <c r="L35" s="361"/>
      <c r="M35" s="354"/>
      <c r="N35" s="354"/>
      <c r="O35" s="354"/>
      <c r="P35" s="354"/>
      <c r="Q35" s="354"/>
      <c r="R35" s="354"/>
      <c r="S35" s="354"/>
      <c r="T35" s="354"/>
      <c r="U35" s="355"/>
      <c r="V35" s="356"/>
      <c r="W35" s="356"/>
      <c r="X35" s="356"/>
      <c r="Y35" s="356"/>
      <c r="Z35" s="357"/>
      <c r="AA35" s="357"/>
      <c r="AB35" s="909"/>
      <c r="AC35" s="910"/>
      <c r="AD35" s="910"/>
      <c r="AE35" s="910"/>
      <c r="AF35" s="910"/>
      <c r="AG35" s="910"/>
      <c r="AH35" s="911"/>
      <c r="AI35" s="863" t="s">
        <v>215</v>
      </c>
      <c r="AJ35" s="864"/>
      <c r="AK35" s="95"/>
      <c r="AT35" s="97"/>
    </row>
    <row r="36" spans="1:46" s="94" customFormat="1" ht="21" customHeight="1" thickBot="1">
      <c r="A36" s="304" t="s">
        <v>101</v>
      </c>
      <c r="B36" s="906" t="s">
        <v>16</v>
      </c>
      <c r="C36" s="906"/>
      <c r="D36" s="906"/>
      <c r="E36" s="906"/>
      <c r="F36" s="906"/>
      <c r="G36" s="906"/>
      <c r="H36" s="906"/>
      <c r="I36" s="906"/>
      <c r="J36" s="906"/>
      <c r="K36" s="906"/>
      <c r="L36" s="907"/>
      <c r="M36" s="362"/>
      <c r="N36" s="363" t="s">
        <v>36</v>
      </c>
      <c r="O36" s="363"/>
      <c r="P36" s="903">
        <v>3</v>
      </c>
      <c r="Q36" s="903"/>
      <c r="R36" s="363" t="s">
        <v>12</v>
      </c>
      <c r="S36" s="903">
        <v>4</v>
      </c>
      <c r="T36" s="903"/>
      <c r="U36" s="363" t="s">
        <v>13</v>
      </c>
      <c r="V36" s="904" t="s">
        <v>14</v>
      </c>
      <c r="W36" s="904"/>
      <c r="X36" s="363" t="s">
        <v>36</v>
      </c>
      <c r="Y36" s="363"/>
      <c r="Z36" s="903">
        <v>4</v>
      </c>
      <c r="AA36" s="903"/>
      <c r="AB36" s="363" t="s">
        <v>12</v>
      </c>
      <c r="AC36" s="903">
        <v>3</v>
      </c>
      <c r="AD36" s="903"/>
      <c r="AE36" s="363" t="s">
        <v>13</v>
      </c>
      <c r="AF36" s="363"/>
      <c r="AG36" s="363"/>
      <c r="AH36" s="904"/>
      <c r="AI36" s="904"/>
      <c r="AJ36" s="364"/>
      <c r="AK36" s="95"/>
    </row>
    <row r="37" spans="1:46" ht="6.75" customHeight="1">
      <c r="A37" s="365"/>
      <c r="B37" s="366"/>
      <c r="C37" s="366"/>
      <c r="D37" s="366"/>
      <c r="E37" s="366"/>
      <c r="F37" s="366"/>
      <c r="G37" s="366"/>
      <c r="H37" s="366"/>
      <c r="I37" s="366"/>
      <c r="J37" s="366"/>
      <c r="K37" s="366"/>
      <c r="L37" s="366"/>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8"/>
      <c r="AK37" s="91"/>
      <c r="AT37" s="97"/>
    </row>
    <row r="38" spans="1:46" ht="13.5" customHeight="1" thickBot="1">
      <c r="A38" s="369" t="s">
        <v>117</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1"/>
      <c r="AK38" s="91"/>
      <c r="AT38" s="97"/>
    </row>
    <row r="39" spans="1:46" ht="24" customHeight="1" thickBot="1">
      <c r="A39" s="372" t="s">
        <v>118</v>
      </c>
      <c r="B39" s="905" t="s">
        <v>356</v>
      </c>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1"/>
      <c r="AL39" s="102" t="str">
        <f>IFERROR(IF(AND(ISNUMBER(P36),ISNUMBER(Z36),ISNUMBER(S36),ISNUMBER(AC36),P36=AD4,Z36=P36+1,S36=4,AC36=3),"○","！"),"")</f>
        <v>○</v>
      </c>
      <c r="AM39" s="10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4"/>
      <c r="AO39" s="104"/>
      <c r="AP39" s="104"/>
      <c r="AQ39" s="104"/>
      <c r="AR39" s="104"/>
      <c r="AS39" s="104"/>
      <c r="AT39" s="105"/>
    </row>
    <row r="40" spans="1:46" ht="24" customHeight="1">
      <c r="A40" s="372" t="s">
        <v>118</v>
      </c>
      <c r="B40" s="869" t="s">
        <v>413</v>
      </c>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91"/>
      <c r="AT40" s="97"/>
    </row>
    <row r="41" spans="1:46" s="98" customFormat="1" ht="36" customHeight="1">
      <c r="A41" s="372" t="s">
        <v>118</v>
      </c>
      <c r="B41" s="869" t="s">
        <v>414</v>
      </c>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91"/>
      <c r="AT41" s="107"/>
    </row>
    <row r="42" spans="1:46" s="98" customFormat="1" ht="45.75" customHeight="1">
      <c r="A42" s="372" t="s">
        <v>118</v>
      </c>
      <c r="B42" s="899" t="s">
        <v>408</v>
      </c>
      <c r="C42" s="899"/>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91"/>
      <c r="AT42" s="107"/>
    </row>
    <row r="43" spans="1:46" s="98" customFormat="1" ht="15" customHeight="1">
      <c r="A43" s="372"/>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4"/>
      <c r="AK43" s="91"/>
      <c r="AT43" s="107"/>
    </row>
    <row r="44" spans="1:46" ht="15" customHeight="1">
      <c r="A44" s="293" t="s">
        <v>48</v>
      </c>
      <c r="B44" s="335"/>
      <c r="C44" s="332"/>
      <c r="D44" s="332"/>
      <c r="E44" s="332"/>
      <c r="F44" s="332"/>
      <c r="G44" s="332"/>
      <c r="H44" s="332"/>
      <c r="I44" s="332"/>
      <c r="J44" s="332"/>
      <c r="K44" s="332"/>
      <c r="L44" s="332"/>
      <c r="M44" s="332"/>
      <c r="N44" s="332"/>
      <c r="O44" s="332"/>
      <c r="P44" s="332"/>
      <c r="Q44" s="332"/>
      <c r="R44" s="332"/>
      <c r="S44" s="332"/>
      <c r="T44" s="332"/>
      <c r="U44" s="332"/>
      <c r="V44" s="332"/>
      <c r="W44" s="332"/>
      <c r="X44" s="332"/>
      <c r="Y44" s="375"/>
      <c r="Z44" s="332"/>
      <c r="AA44" s="332"/>
      <c r="AB44" s="332"/>
      <c r="AC44" s="332"/>
      <c r="AD44" s="332"/>
      <c r="AE44" s="332"/>
      <c r="AF44" s="332"/>
      <c r="AG44" s="332"/>
      <c r="AH44" s="332"/>
      <c r="AI44" s="332"/>
      <c r="AJ44" s="295"/>
      <c r="AK44" s="91"/>
      <c r="AT44" s="97"/>
    </row>
    <row r="45" spans="1:46" ht="21" customHeight="1">
      <c r="A45" s="304" t="s">
        <v>10</v>
      </c>
      <c r="B45" s="858" t="s">
        <v>322</v>
      </c>
      <c r="C45" s="858"/>
      <c r="D45" s="858"/>
      <c r="E45" s="858"/>
      <c r="F45" s="858"/>
      <c r="G45" s="858"/>
      <c r="H45" s="858"/>
      <c r="I45" s="858"/>
      <c r="J45" s="858"/>
      <c r="K45" s="858"/>
      <c r="L45" s="376" t="s">
        <v>82</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8"/>
      <c r="AK45" s="91"/>
      <c r="AT45" s="97"/>
    </row>
    <row r="46" spans="1:46" ht="21" customHeight="1">
      <c r="A46" s="304" t="s">
        <v>11</v>
      </c>
      <c r="B46" s="828" t="s">
        <v>90</v>
      </c>
      <c r="C46" s="828"/>
      <c r="D46" s="828"/>
      <c r="E46" s="828"/>
      <c r="F46" s="828"/>
      <c r="G46" s="828"/>
      <c r="H46" s="828"/>
      <c r="I46" s="828"/>
      <c r="J46" s="828"/>
      <c r="K46" s="828"/>
      <c r="L46" s="376"/>
      <c r="M46" s="886" t="s">
        <v>188</v>
      </c>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8"/>
      <c r="AK46" s="91"/>
      <c r="AL46" s="108"/>
      <c r="AT46" s="97"/>
    </row>
    <row r="47" spans="1:46" ht="27.75" customHeight="1">
      <c r="A47" s="379" t="s">
        <v>37</v>
      </c>
      <c r="B47" s="889" t="s">
        <v>463</v>
      </c>
      <c r="C47" s="889"/>
      <c r="D47" s="889"/>
      <c r="E47" s="889"/>
      <c r="F47" s="889"/>
      <c r="G47" s="889"/>
      <c r="H47" s="889"/>
      <c r="I47" s="889"/>
      <c r="J47" s="889"/>
      <c r="K47" s="889"/>
      <c r="L47" s="376"/>
      <c r="M47" s="886"/>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8"/>
      <c r="AK47" s="91"/>
      <c r="AL47" s="108"/>
      <c r="AT47" s="97"/>
    </row>
    <row r="48" spans="1:46" ht="21" customHeight="1">
      <c r="A48" s="339" t="s">
        <v>29</v>
      </c>
      <c r="B48" s="858" t="s">
        <v>357</v>
      </c>
      <c r="C48" s="858"/>
      <c r="D48" s="858"/>
      <c r="E48" s="858"/>
      <c r="F48" s="858"/>
      <c r="G48" s="858"/>
      <c r="H48" s="858"/>
      <c r="I48" s="858"/>
      <c r="J48" s="858"/>
      <c r="K48" s="858"/>
      <c r="L48" s="376"/>
      <c r="M48" s="380"/>
      <c r="N48" s="380"/>
      <c r="O48" s="380"/>
      <c r="P48" s="380"/>
      <c r="Q48" s="380"/>
      <c r="R48" s="380"/>
      <c r="S48" s="380"/>
      <c r="T48" s="380"/>
      <c r="U48" s="380"/>
      <c r="V48" s="380"/>
      <c r="W48" s="380"/>
      <c r="X48" s="380"/>
      <c r="Y48" s="380"/>
      <c r="Z48" s="380"/>
      <c r="AA48" s="380"/>
      <c r="AB48" s="381"/>
      <c r="AC48" s="381"/>
      <c r="AD48" s="381"/>
      <c r="AE48" s="381"/>
      <c r="AF48" s="381"/>
      <c r="AG48" s="381"/>
      <c r="AH48" s="381"/>
      <c r="AI48" s="381"/>
      <c r="AJ48" s="382"/>
      <c r="AK48" s="91"/>
      <c r="AT48" s="97"/>
    </row>
    <row r="49" spans="1:50" ht="21" customHeight="1" thickBot="1">
      <c r="A49" s="383" t="s">
        <v>109</v>
      </c>
      <c r="B49" s="384" t="s">
        <v>36</v>
      </c>
      <c r="C49" s="384"/>
      <c r="D49" s="853">
        <f>AD4</f>
        <v>3</v>
      </c>
      <c r="E49" s="853"/>
      <c r="F49" s="384" t="s">
        <v>415</v>
      </c>
      <c r="G49" s="384"/>
      <c r="H49" s="384"/>
      <c r="I49" s="384"/>
      <c r="J49" s="384"/>
      <c r="K49" s="384"/>
      <c r="L49" s="375"/>
      <c r="M49" s="384"/>
      <c r="N49" s="384"/>
      <c r="O49" s="385"/>
      <c r="P49" s="385"/>
      <c r="Q49" s="384"/>
      <c r="R49" s="385"/>
      <c r="S49" s="385"/>
      <c r="T49" s="386"/>
      <c r="U49" s="384"/>
      <c r="V49" s="384"/>
      <c r="W49" s="345"/>
      <c r="X49" s="384"/>
      <c r="Y49" s="387"/>
      <c r="Z49" s="388"/>
      <c r="AA49" s="388"/>
      <c r="AB49" s="854">
        <f>'別紙様式2-3 個表_特定'!O5</f>
        <v>17854284</v>
      </c>
      <c r="AC49" s="855"/>
      <c r="AD49" s="855"/>
      <c r="AE49" s="855"/>
      <c r="AF49" s="855"/>
      <c r="AG49" s="855"/>
      <c r="AH49" s="855"/>
      <c r="AI49" s="856" t="s">
        <v>2</v>
      </c>
      <c r="AJ49" s="857"/>
      <c r="AK49" s="95"/>
      <c r="AT49" s="97"/>
    </row>
    <row r="50" spans="1:50" ht="21" customHeight="1" thickBot="1">
      <c r="A50" s="379" t="s">
        <v>40</v>
      </c>
      <c r="B50" s="344" t="s">
        <v>250</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6"/>
      <c r="AA50" s="347" t="s">
        <v>358</v>
      </c>
      <c r="AB50" s="844">
        <f>AB51-AB52</f>
        <v>19400000</v>
      </c>
      <c r="AC50" s="845"/>
      <c r="AD50" s="845"/>
      <c r="AE50" s="845"/>
      <c r="AF50" s="845"/>
      <c r="AG50" s="845"/>
      <c r="AH50" s="845"/>
      <c r="AI50" s="856" t="s">
        <v>2</v>
      </c>
      <c r="AJ50" s="857"/>
      <c r="AK50" s="91" t="s">
        <v>296</v>
      </c>
      <c r="AL50" s="102" t="str">
        <f>IFERROR(IF(AND(ISNUMBER(AB50),ISNUMBER(AB49),AB50&gt;AB49),"○","☓"),"")</f>
        <v>○</v>
      </c>
      <c r="AM50" s="103" t="s">
        <v>297</v>
      </c>
      <c r="AN50" s="104"/>
      <c r="AO50" s="104"/>
      <c r="AP50" s="104"/>
      <c r="AQ50" s="104"/>
      <c r="AR50" s="104"/>
      <c r="AS50" s="104"/>
      <c r="AT50" s="105"/>
    </row>
    <row r="51" spans="1:50" ht="21" customHeight="1" thickBot="1">
      <c r="A51" s="348"/>
      <c r="B51" s="389" t="s">
        <v>267</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817">
        <v>385400000</v>
      </c>
      <c r="AC51" s="818"/>
      <c r="AD51" s="818"/>
      <c r="AE51" s="818"/>
      <c r="AF51" s="818"/>
      <c r="AG51" s="818"/>
      <c r="AH51" s="819"/>
      <c r="AI51" s="815" t="s">
        <v>2</v>
      </c>
      <c r="AJ51" s="816"/>
      <c r="AK51" s="91"/>
      <c r="AT51" s="97"/>
    </row>
    <row r="52" spans="1:50" ht="21" customHeight="1" thickBot="1">
      <c r="A52" s="383"/>
      <c r="B52" s="881" t="s">
        <v>416</v>
      </c>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46">
        <f>$AB$53-AB54-AB55-AB56</f>
        <v>366000000</v>
      </c>
      <c r="AC52" s="847"/>
      <c r="AD52" s="847"/>
      <c r="AE52" s="847"/>
      <c r="AF52" s="847"/>
      <c r="AG52" s="847"/>
      <c r="AH52" s="847"/>
      <c r="AI52" s="848" t="s">
        <v>2</v>
      </c>
      <c r="AJ52" s="849"/>
      <c r="AK52" s="91"/>
      <c r="AL52" s="111"/>
      <c r="AT52" s="97"/>
    </row>
    <row r="53" spans="1:50" ht="21" customHeight="1" thickBot="1">
      <c r="A53" s="383"/>
      <c r="B53" s="391"/>
      <c r="C53" s="392" t="s">
        <v>268</v>
      </c>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817">
        <v>439500000</v>
      </c>
      <c r="AC53" s="818"/>
      <c r="AD53" s="818"/>
      <c r="AE53" s="818"/>
      <c r="AF53" s="818"/>
      <c r="AG53" s="818"/>
      <c r="AH53" s="819"/>
      <c r="AI53" s="820" t="s">
        <v>2</v>
      </c>
      <c r="AJ53" s="821"/>
      <c r="AK53" s="95"/>
      <c r="AT53" s="97"/>
    </row>
    <row r="54" spans="1:50" ht="21" customHeight="1" thickBot="1">
      <c r="A54" s="383"/>
      <c r="B54" s="393"/>
      <c r="C54" s="392" t="s">
        <v>363</v>
      </c>
      <c r="D54" s="353"/>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817">
        <v>54500000</v>
      </c>
      <c r="AC54" s="818"/>
      <c r="AD54" s="818"/>
      <c r="AE54" s="818"/>
      <c r="AF54" s="818"/>
      <c r="AG54" s="818"/>
      <c r="AH54" s="819"/>
      <c r="AI54" s="815" t="s">
        <v>2</v>
      </c>
      <c r="AJ54" s="816"/>
      <c r="AK54" s="95"/>
      <c r="AT54" s="97"/>
    </row>
    <row r="55" spans="1:50" ht="21" customHeight="1" thickBot="1">
      <c r="A55" s="350"/>
      <c r="B55" s="394"/>
      <c r="C55" s="355" t="s">
        <v>364</v>
      </c>
      <c r="D55" s="353"/>
      <c r="E55" s="354"/>
      <c r="F55" s="354"/>
      <c r="G55" s="354"/>
      <c r="H55" s="354"/>
      <c r="I55" s="354"/>
      <c r="J55" s="354"/>
      <c r="K55" s="354"/>
      <c r="L55" s="354"/>
      <c r="M55" s="354"/>
      <c r="N55" s="354"/>
      <c r="O55" s="354"/>
      <c r="P55" s="354"/>
      <c r="Q55" s="354"/>
      <c r="R55" s="354"/>
      <c r="S55" s="354"/>
      <c r="T55" s="354"/>
      <c r="U55" s="355"/>
      <c r="V55" s="356"/>
      <c r="W55" s="356"/>
      <c r="X55" s="356"/>
      <c r="Y55" s="356"/>
      <c r="Z55" s="357"/>
      <c r="AA55" s="357"/>
      <c r="AB55" s="1047">
        <v>19000000</v>
      </c>
      <c r="AC55" s="1048"/>
      <c r="AD55" s="1048"/>
      <c r="AE55" s="1048"/>
      <c r="AF55" s="1048"/>
      <c r="AG55" s="1048"/>
      <c r="AH55" s="1049"/>
      <c r="AI55" s="815" t="s">
        <v>2</v>
      </c>
      <c r="AJ55" s="816"/>
      <c r="AK55" s="95"/>
      <c r="AL55" s="111"/>
      <c r="AT55" s="97"/>
    </row>
    <row r="56" spans="1:50" ht="21" customHeight="1" thickBot="1">
      <c r="A56" s="358"/>
      <c r="B56" s="395"/>
      <c r="C56" s="355" t="s">
        <v>354</v>
      </c>
      <c r="D56" s="360"/>
      <c r="E56" s="361"/>
      <c r="F56" s="361"/>
      <c r="G56" s="361"/>
      <c r="H56" s="361"/>
      <c r="I56" s="361"/>
      <c r="J56" s="361"/>
      <c r="K56" s="361"/>
      <c r="L56" s="361"/>
      <c r="M56" s="354"/>
      <c r="N56" s="354"/>
      <c r="O56" s="354"/>
      <c r="P56" s="354"/>
      <c r="Q56" s="354"/>
      <c r="R56" s="354"/>
      <c r="S56" s="354"/>
      <c r="T56" s="354"/>
      <c r="U56" s="355"/>
      <c r="V56" s="356"/>
      <c r="W56" s="356"/>
      <c r="X56" s="356"/>
      <c r="Y56" s="356"/>
      <c r="Z56" s="357"/>
      <c r="AA56" s="357"/>
      <c r="AB56" s="822"/>
      <c r="AC56" s="823"/>
      <c r="AD56" s="823"/>
      <c r="AE56" s="823"/>
      <c r="AF56" s="823"/>
      <c r="AG56" s="823"/>
      <c r="AH56" s="824"/>
      <c r="AI56" s="825" t="s">
        <v>215</v>
      </c>
      <c r="AJ56" s="826"/>
      <c r="AK56" s="95"/>
      <c r="AL56" s="111"/>
      <c r="AT56" s="97"/>
    </row>
    <row r="57" spans="1:50" ht="24" customHeight="1" thickBot="1">
      <c r="A57" s="396" t="s">
        <v>18</v>
      </c>
      <c r="B57" s="377" t="s">
        <v>115</v>
      </c>
      <c r="C57" s="377"/>
      <c r="D57" s="377"/>
      <c r="E57" s="377"/>
      <c r="F57" s="377"/>
      <c r="G57" s="377"/>
      <c r="H57" s="377"/>
      <c r="I57" s="377"/>
      <c r="J57" s="377"/>
      <c r="K57" s="377"/>
      <c r="L57" s="397"/>
      <c r="M57" s="397"/>
      <c r="N57" s="377"/>
      <c r="O57" s="377"/>
      <c r="P57" s="398"/>
      <c r="Q57" s="398"/>
      <c r="R57" s="399"/>
      <c r="S57" s="850" t="s">
        <v>165</v>
      </c>
      <c r="T57" s="851"/>
      <c r="U57" s="851"/>
      <c r="V57" s="851"/>
      <c r="W57" s="851"/>
      <c r="X57" s="852"/>
      <c r="Y57" s="838" t="s">
        <v>359</v>
      </c>
      <c r="Z57" s="839"/>
      <c r="AA57" s="839"/>
      <c r="AB57" s="839"/>
      <c r="AC57" s="839"/>
      <c r="AD57" s="840"/>
      <c r="AE57" s="838" t="s">
        <v>166</v>
      </c>
      <c r="AF57" s="839"/>
      <c r="AG57" s="839"/>
      <c r="AH57" s="839"/>
      <c r="AI57" s="839"/>
      <c r="AJ57" s="840"/>
      <c r="AL57" s="112" t="s">
        <v>248</v>
      </c>
      <c r="AT57" s="97"/>
    </row>
    <row r="58" spans="1:50" ht="21.75" customHeight="1" thickBot="1">
      <c r="A58" s="717"/>
      <c r="B58" s="883" t="s">
        <v>417</v>
      </c>
      <c r="C58" s="884"/>
      <c r="D58" s="884"/>
      <c r="E58" s="884"/>
      <c r="F58" s="884"/>
      <c r="G58" s="884"/>
      <c r="H58" s="884"/>
      <c r="I58" s="884"/>
      <c r="J58" s="884"/>
      <c r="K58" s="884"/>
      <c r="L58" s="884"/>
      <c r="M58" s="884"/>
      <c r="N58" s="884"/>
      <c r="O58" s="884"/>
      <c r="P58" s="884"/>
      <c r="Q58" s="884"/>
      <c r="R58" s="885"/>
      <c r="S58" s="859">
        <v>51000000</v>
      </c>
      <c r="T58" s="860"/>
      <c r="U58" s="860"/>
      <c r="V58" s="860"/>
      <c r="W58" s="861"/>
      <c r="X58" s="400" t="s">
        <v>2</v>
      </c>
      <c r="Y58" s="859">
        <v>235000000</v>
      </c>
      <c r="Z58" s="860"/>
      <c r="AA58" s="860"/>
      <c r="AB58" s="860"/>
      <c r="AC58" s="861"/>
      <c r="AD58" s="401" t="s">
        <v>2</v>
      </c>
      <c r="AE58" s="859">
        <v>80000000</v>
      </c>
      <c r="AF58" s="860"/>
      <c r="AG58" s="860"/>
      <c r="AH58" s="860"/>
      <c r="AI58" s="861"/>
      <c r="AJ58" s="402" t="s">
        <v>2</v>
      </c>
      <c r="AL58" s="112" t="s">
        <v>178</v>
      </c>
      <c r="AT58" s="97"/>
    </row>
    <row r="59" spans="1:50" ht="21.75" customHeight="1" thickBot="1">
      <c r="A59" s="717"/>
      <c r="B59" s="403" t="s">
        <v>418</v>
      </c>
      <c r="C59" s="404"/>
      <c r="D59" s="404"/>
      <c r="E59" s="404"/>
      <c r="F59" s="404"/>
      <c r="G59" s="404"/>
      <c r="H59" s="404"/>
      <c r="I59" s="404"/>
      <c r="J59" s="404"/>
      <c r="K59" s="404"/>
      <c r="L59" s="405"/>
      <c r="M59" s="405"/>
      <c r="N59" s="405"/>
      <c r="O59" s="405"/>
      <c r="P59" s="405"/>
      <c r="Q59" s="405"/>
      <c r="R59" s="406"/>
      <c r="S59" s="890">
        <v>220.8</v>
      </c>
      <c r="T59" s="891"/>
      <c r="U59" s="891"/>
      <c r="V59" s="891"/>
      <c r="W59" s="892"/>
      <c r="X59" s="407" t="s">
        <v>41</v>
      </c>
      <c r="Y59" s="890">
        <v>1135.8</v>
      </c>
      <c r="Z59" s="891"/>
      <c r="AA59" s="891"/>
      <c r="AB59" s="891"/>
      <c r="AC59" s="892"/>
      <c r="AD59" s="408" t="s">
        <v>41</v>
      </c>
      <c r="AE59" s="890">
        <v>420.8</v>
      </c>
      <c r="AF59" s="891"/>
      <c r="AG59" s="891"/>
      <c r="AH59" s="891"/>
      <c r="AI59" s="892"/>
      <c r="AJ59" s="409" t="s">
        <v>41</v>
      </c>
      <c r="AL59" s="112" t="s">
        <v>183</v>
      </c>
      <c r="AT59" s="97"/>
    </row>
    <row r="60" spans="1:50" ht="21.75" customHeight="1" thickBot="1">
      <c r="A60" s="717"/>
      <c r="B60" s="410" t="s">
        <v>419</v>
      </c>
      <c r="C60" s="411"/>
      <c r="D60" s="411"/>
      <c r="E60" s="411"/>
      <c r="F60" s="411"/>
      <c r="G60" s="411"/>
      <c r="H60" s="411"/>
      <c r="I60" s="411"/>
      <c r="J60" s="411"/>
      <c r="K60" s="411"/>
      <c r="L60" s="412"/>
      <c r="M60" s="412"/>
      <c r="N60" s="412"/>
      <c r="O60" s="412"/>
      <c r="P60" s="412"/>
      <c r="Q60" s="412"/>
      <c r="R60" s="412"/>
      <c r="S60" s="875">
        <v>18.100000000000001</v>
      </c>
      <c r="T60" s="876"/>
      <c r="U60" s="876"/>
      <c r="V60" s="876"/>
      <c r="W60" s="877"/>
      <c r="X60" s="407" t="s">
        <v>41</v>
      </c>
      <c r="Y60" s="875">
        <v>94.6</v>
      </c>
      <c r="Z60" s="876"/>
      <c r="AA60" s="876"/>
      <c r="AB60" s="876"/>
      <c r="AC60" s="877"/>
      <c r="AD60" s="408" t="s">
        <v>41</v>
      </c>
      <c r="AE60" s="875">
        <v>35.4</v>
      </c>
      <c r="AF60" s="876"/>
      <c r="AG60" s="876"/>
      <c r="AH60" s="876"/>
      <c r="AI60" s="877"/>
      <c r="AJ60" s="409" t="s">
        <v>41</v>
      </c>
      <c r="AL60" s="112" t="s">
        <v>247</v>
      </c>
      <c r="AT60" s="97"/>
    </row>
    <row r="61" spans="1:50" ht="21.75" customHeight="1" thickBot="1">
      <c r="A61" s="717"/>
      <c r="B61" s="410" t="s">
        <v>420</v>
      </c>
      <c r="C61" s="413"/>
      <c r="D61" s="413"/>
      <c r="E61" s="413"/>
      <c r="F61" s="413"/>
      <c r="G61" s="413"/>
      <c r="H61" s="413"/>
      <c r="I61" s="413"/>
      <c r="J61" s="413"/>
      <c r="K61" s="413"/>
      <c r="L61" s="381"/>
      <c r="M61" s="381"/>
      <c r="N61" s="381"/>
      <c r="O61" s="381"/>
      <c r="P61" s="381"/>
      <c r="Q61" s="381"/>
      <c r="R61" s="381"/>
      <c r="S61" s="841">
        <f>ROUND(S58/S59,)</f>
        <v>230978</v>
      </c>
      <c r="T61" s="842"/>
      <c r="U61" s="842"/>
      <c r="V61" s="842"/>
      <c r="W61" s="843"/>
      <c r="X61" s="407" t="s">
        <v>2</v>
      </c>
      <c r="Y61" s="841">
        <f>ROUND(Y58/Y59,)</f>
        <v>206903</v>
      </c>
      <c r="Z61" s="842"/>
      <c r="AA61" s="842"/>
      <c r="AB61" s="842"/>
      <c r="AC61" s="843"/>
      <c r="AD61" s="407" t="s">
        <v>2</v>
      </c>
      <c r="AE61" s="841">
        <f>ROUND(AE58/AE59,)</f>
        <v>190114</v>
      </c>
      <c r="AF61" s="842"/>
      <c r="AG61" s="842"/>
      <c r="AH61" s="842"/>
      <c r="AI61" s="843"/>
      <c r="AJ61" s="409" t="s">
        <v>2</v>
      </c>
      <c r="AL61" s="112" t="s">
        <v>320</v>
      </c>
      <c r="AT61" s="97"/>
    </row>
    <row r="62" spans="1:50" ht="18" customHeight="1">
      <c r="A62" s="717"/>
      <c r="B62" s="832" t="s">
        <v>421</v>
      </c>
      <c r="C62" s="833"/>
      <c r="D62" s="833"/>
      <c r="E62" s="833"/>
      <c r="F62" s="833"/>
      <c r="G62" s="833"/>
      <c r="H62" s="833"/>
      <c r="I62" s="833"/>
      <c r="J62" s="833"/>
      <c r="K62" s="414"/>
      <c r="L62" s="415" t="s">
        <v>312</v>
      </c>
      <c r="M62" s="416"/>
      <c r="N62" s="416"/>
      <c r="O62" s="416"/>
      <c r="P62" s="416"/>
      <c r="Q62" s="416"/>
      <c r="R62" s="416"/>
      <c r="S62" s="932">
        <f>CEILING(AN63,1)</f>
        <v>82203</v>
      </c>
      <c r="T62" s="912"/>
      <c r="U62" s="912"/>
      <c r="V62" s="912"/>
      <c r="W62" s="912"/>
      <c r="X62" s="417" t="s">
        <v>313</v>
      </c>
      <c r="Y62" s="1050"/>
      <c r="Z62" s="1051"/>
      <c r="AA62" s="1051"/>
      <c r="AB62" s="1051"/>
      <c r="AC62" s="1051"/>
      <c r="AD62" s="1052"/>
      <c r="AE62" s="829"/>
      <c r="AF62" s="830"/>
      <c r="AG62" s="830"/>
      <c r="AH62" s="830"/>
      <c r="AI62" s="830"/>
      <c r="AJ62" s="831"/>
      <c r="AL62" s="113"/>
      <c r="AM62" s="114"/>
      <c r="AN62" s="115" t="s">
        <v>175</v>
      </c>
      <c r="AO62" s="116" t="s">
        <v>176</v>
      </c>
      <c r="AP62" s="115" t="s">
        <v>177</v>
      </c>
      <c r="AQ62" s="116" t="s">
        <v>304</v>
      </c>
      <c r="AR62" s="117" t="s">
        <v>305</v>
      </c>
      <c r="AS62" s="118" t="s">
        <v>306</v>
      </c>
      <c r="AT62" s="119" t="s">
        <v>307</v>
      </c>
      <c r="AU62" s="118"/>
      <c r="AV62" s="118"/>
      <c r="AW62" s="118"/>
      <c r="AX62" s="120"/>
    </row>
    <row r="63" spans="1:50" ht="18" customHeight="1">
      <c r="A63" s="717"/>
      <c r="B63" s="834"/>
      <c r="C63" s="835"/>
      <c r="D63" s="835"/>
      <c r="E63" s="835"/>
      <c r="F63" s="835"/>
      <c r="G63" s="835"/>
      <c r="H63" s="835"/>
      <c r="I63" s="835"/>
      <c r="J63" s="835"/>
      <c r="K63" s="418"/>
      <c r="L63" s="411"/>
      <c r="M63" s="419" t="s">
        <v>230</v>
      </c>
      <c r="N63" s="827">
        <f>T63</f>
        <v>17854491.600000001</v>
      </c>
      <c r="O63" s="827"/>
      <c r="P63" s="827"/>
      <c r="Q63" s="419" t="s">
        <v>313</v>
      </c>
      <c r="R63" s="420" t="s">
        <v>314</v>
      </c>
      <c r="S63" s="421" t="s">
        <v>230</v>
      </c>
      <c r="T63" s="933">
        <f>S60*S62*12</f>
        <v>17854491.600000001</v>
      </c>
      <c r="U63" s="933"/>
      <c r="V63" s="933"/>
      <c r="W63" s="422" t="s">
        <v>313</v>
      </c>
      <c r="X63" s="423" t="s">
        <v>314</v>
      </c>
      <c r="Y63" s="1050"/>
      <c r="Z63" s="1051"/>
      <c r="AA63" s="1051"/>
      <c r="AB63" s="1051"/>
      <c r="AC63" s="1051"/>
      <c r="AD63" s="1052"/>
      <c r="AE63" s="829"/>
      <c r="AF63" s="830"/>
      <c r="AG63" s="830"/>
      <c r="AH63" s="830"/>
      <c r="AI63" s="830"/>
      <c r="AJ63" s="831"/>
      <c r="AL63" s="121" t="s">
        <v>180</v>
      </c>
      <c r="AM63" s="121" t="s">
        <v>173</v>
      </c>
      <c r="AN63" s="122">
        <f>AB49/(S60*12)</f>
        <v>82202.044198895019</v>
      </c>
      <c r="AO63" s="123"/>
      <c r="AP63" s="122"/>
      <c r="AQ63" s="118"/>
      <c r="AR63" s="124"/>
      <c r="AS63" s="118"/>
      <c r="AT63" s="125" t="s">
        <v>308</v>
      </c>
      <c r="AU63" s="118"/>
      <c r="AV63" s="118"/>
      <c r="AW63" s="118"/>
      <c r="AX63" s="120"/>
    </row>
    <row r="64" spans="1:50" ht="18" customHeight="1" thickBot="1">
      <c r="A64" s="717"/>
      <c r="B64" s="834"/>
      <c r="C64" s="835"/>
      <c r="D64" s="835"/>
      <c r="E64" s="835"/>
      <c r="F64" s="835"/>
      <c r="G64" s="835"/>
      <c r="H64" s="835"/>
      <c r="I64" s="835"/>
      <c r="J64" s="835"/>
      <c r="K64" s="414"/>
      <c r="L64" s="415" t="s">
        <v>315</v>
      </c>
      <c r="M64" s="416"/>
      <c r="N64" s="416"/>
      <c r="O64" s="416"/>
      <c r="P64" s="416"/>
      <c r="Q64" s="416"/>
      <c r="R64" s="416"/>
      <c r="S64" s="1055">
        <f>IF((CEILING(AN66,1)-AN66)-2*(CEILING(AO66,1)-AO66)&gt;=0,CEILING(AN66,1),CEILING(AN66+AS67/S60/12,1))</f>
        <v>22751</v>
      </c>
      <c r="T64" s="1056"/>
      <c r="U64" s="1056"/>
      <c r="V64" s="1056"/>
      <c r="W64" s="1056"/>
      <c r="X64" s="424" t="s">
        <v>313</v>
      </c>
      <c r="Y64" s="1055">
        <f>IF((CEILING(AN66,1)-AN66)-2*(CEILING(AO66,1)-AO66)&gt;=0,CEILING(AO66,1),FLOOR(AO66,1))</f>
        <v>11375</v>
      </c>
      <c r="Z64" s="1056"/>
      <c r="AA64" s="1056"/>
      <c r="AB64" s="1056"/>
      <c r="AC64" s="1056"/>
      <c r="AD64" s="424" t="s">
        <v>313</v>
      </c>
      <c r="AE64" s="915"/>
      <c r="AF64" s="916"/>
      <c r="AG64" s="916"/>
      <c r="AH64" s="916"/>
      <c r="AI64" s="916"/>
      <c r="AJ64" s="917"/>
      <c r="AL64" s="126"/>
      <c r="AM64" s="127" t="s">
        <v>174</v>
      </c>
      <c r="AN64" s="128">
        <f>AB49</f>
        <v>17854284</v>
      </c>
      <c r="AO64" s="129"/>
      <c r="AP64" s="128"/>
      <c r="AQ64" s="130">
        <f>SUM(AN64:AP64)</f>
        <v>17854284</v>
      </c>
      <c r="AR64" s="131">
        <f>AQ64-S60*S62*12</f>
        <v>-207.60000000149012</v>
      </c>
      <c r="AS64" s="132" t="s">
        <v>274</v>
      </c>
      <c r="AT64" s="133"/>
      <c r="AU64" s="134"/>
      <c r="AV64" s="134"/>
      <c r="AW64" s="134"/>
      <c r="AX64" s="135"/>
    </row>
    <row r="65" spans="1:50" ht="18" customHeight="1" thickBot="1">
      <c r="A65" s="717"/>
      <c r="B65" s="834"/>
      <c r="C65" s="835"/>
      <c r="D65" s="835"/>
      <c r="E65" s="835"/>
      <c r="F65" s="835"/>
      <c r="G65" s="835"/>
      <c r="H65" s="835"/>
      <c r="I65" s="835"/>
      <c r="J65" s="835"/>
      <c r="K65" s="418"/>
      <c r="L65" s="411"/>
      <c r="M65" s="419" t="s">
        <v>230</v>
      </c>
      <c r="N65" s="827">
        <f>SUM(T65,Z65)</f>
        <v>17854417.199999999</v>
      </c>
      <c r="O65" s="827"/>
      <c r="P65" s="827"/>
      <c r="Q65" s="419" t="s">
        <v>313</v>
      </c>
      <c r="R65" s="420" t="s">
        <v>314</v>
      </c>
      <c r="S65" s="425" t="s">
        <v>230</v>
      </c>
      <c r="T65" s="827">
        <f>S60*S64*12</f>
        <v>4941517.2</v>
      </c>
      <c r="U65" s="827"/>
      <c r="V65" s="827"/>
      <c r="W65" s="419" t="s">
        <v>313</v>
      </c>
      <c r="X65" s="426" t="s">
        <v>314</v>
      </c>
      <c r="Y65" s="425" t="s">
        <v>230</v>
      </c>
      <c r="Z65" s="827">
        <f>Y60*Y64*12</f>
        <v>12912900</v>
      </c>
      <c r="AA65" s="827"/>
      <c r="AB65" s="827"/>
      <c r="AC65" s="419" t="s">
        <v>313</v>
      </c>
      <c r="AD65" s="426" t="s">
        <v>314</v>
      </c>
      <c r="AE65" s="918"/>
      <c r="AF65" s="919"/>
      <c r="AG65" s="919"/>
      <c r="AH65" s="919"/>
      <c r="AI65" s="919"/>
      <c r="AJ65" s="920"/>
      <c r="AL65" s="121" t="s">
        <v>181</v>
      </c>
      <c r="AM65" s="136" t="s">
        <v>179</v>
      </c>
      <c r="AN65" s="137">
        <v>2</v>
      </c>
      <c r="AO65" s="138">
        <v>1</v>
      </c>
      <c r="AP65" s="139"/>
      <c r="AQ65" s="118"/>
      <c r="AR65" s="124"/>
      <c r="AS65" s="118"/>
      <c r="AT65" s="125" t="s">
        <v>309</v>
      </c>
      <c r="AU65" s="140">
        <f>AN65/AO65</f>
        <v>2</v>
      </c>
      <c r="AV65" s="141" t="str">
        <f>IF(AU65&lt;1,"  １を上回る配分比率を設定してください。","  1を上回ることを確認してください")</f>
        <v xml:space="preserve">  1を上回ることを確認してください</v>
      </c>
      <c r="AW65" s="141"/>
      <c r="AX65" s="142"/>
    </row>
    <row r="66" spans="1:50" ht="18" customHeight="1">
      <c r="A66" s="717"/>
      <c r="B66" s="834"/>
      <c r="C66" s="835"/>
      <c r="D66" s="835"/>
      <c r="E66" s="835"/>
      <c r="F66" s="835"/>
      <c r="G66" s="835"/>
      <c r="H66" s="835"/>
      <c r="I66" s="835"/>
      <c r="J66" s="835"/>
      <c r="K66" s="427"/>
      <c r="L66" s="415" t="s">
        <v>316</v>
      </c>
      <c r="M66" s="416"/>
      <c r="N66" s="416"/>
      <c r="O66" s="416"/>
      <c r="P66" s="416"/>
      <c r="Q66" s="416"/>
      <c r="R66" s="416"/>
      <c r="S66" s="932">
        <f>IF((CEILING(AN69,1)-AN69)-2*(CEILING(AO69,1)-AO69)&gt;=0,CEILING(AN69,1),CEILING(AN69+(AS69+AS70)/S60/12,1))</f>
        <v>20041</v>
      </c>
      <c r="T66" s="912"/>
      <c r="U66" s="912"/>
      <c r="V66" s="912"/>
      <c r="W66" s="912"/>
      <c r="X66" s="417" t="s">
        <v>313</v>
      </c>
      <c r="Y66" s="932">
        <f>IF((CEILING(AN69,1)-AN69)-2*(CEILING(AO69,1)-AO69)&gt;=0,CEILING(AO69,1),FLOOR(AO69,1))</f>
        <v>10019</v>
      </c>
      <c r="Z66" s="912"/>
      <c r="AA66" s="912"/>
      <c r="AB66" s="912"/>
      <c r="AC66" s="912"/>
      <c r="AD66" s="417" t="s">
        <v>313</v>
      </c>
      <c r="AE66" s="912">
        <f>IF(Y66-2*(CEILING(AP69,1))&gt;=0,CEILING(AP69,1),FLOOR(AP69,1))</f>
        <v>5009</v>
      </c>
      <c r="AF66" s="912"/>
      <c r="AG66" s="912"/>
      <c r="AH66" s="912"/>
      <c r="AI66" s="912"/>
      <c r="AJ66" s="428" t="s">
        <v>313</v>
      </c>
      <c r="AL66" s="143"/>
      <c r="AM66" s="144" t="s">
        <v>173</v>
      </c>
      <c r="AN66" s="145">
        <f>AB49/((S60+Y60/AU65)*12)</f>
        <v>22750.107033639142</v>
      </c>
      <c r="AO66" s="146">
        <f>AB49/((S60*AU65+Y60)*12)</f>
        <v>11375.053516819571</v>
      </c>
      <c r="AP66" s="145"/>
      <c r="AQ66" s="147"/>
      <c r="AR66" s="148"/>
      <c r="AS66" s="147"/>
      <c r="AT66" s="149"/>
      <c r="AU66" s="150"/>
      <c r="AV66" s="147"/>
      <c r="AW66" s="147"/>
      <c r="AX66" s="151"/>
    </row>
    <row r="67" spans="1:50" ht="18" customHeight="1" thickBot="1">
      <c r="A67" s="1063"/>
      <c r="B67" s="834"/>
      <c r="C67" s="835"/>
      <c r="D67" s="835"/>
      <c r="E67" s="835"/>
      <c r="F67" s="835"/>
      <c r="G67" s="835"/>
      <c r="H67" s="835"/>
      <c r="I67" s="835"/>
      <c r="J67" s="835"/>
      <c r="K67" s="418"/>
      <c r="L67" s="413"/>
      <c r="M67" s="422" t="s">
        <v>230</v>
      </c>
      <c r="N67" s="933">
        <f>SUM(T67,Z67,AF67)</f>
        <v>17854297.199999999</v>
      </c>
      <c r="O67" s="933"/>
      <c r="P67" s="933"/>
      <c r="Q67" s="422" t="s">
        <v>313</v>
      </c>
      <c r="R67" s="429" t="s">
        <v>314</v>
      </c>
      <c r="S67" s="421" t="s">
        <v>230</v>
      </c>
      <c r="T67" s="933">
        <f>S60*S66*12</f>
        <v>4352905.2</v>
      </c>
      <c r="U67" s="933"/>
      <c r="V67" s="933"/>
      <c r="W67" s="422" t="s">
        <v>313</v>
      </c>
      <c r="X67" s="426" t="s">
        <v>314</v>
      </c>
      <c r="Y67" s="421" t="s">
        <v>230</v>
      </c>
      <c r="Z67" s="933">
        <f>Y60*Y66*12</f>
        <v>11373568.799999999</v>
      </c>
      <c r="AA67" s="933"/>
      <c r="AB67" s="933"/>
      <c r="AC67" s="422" t="s">
        <v>313</v>
      </c>
      <c r="AD67" s="426" t="s">
        <v>314</v>
      </c>
      <c r="AE67" s="422" t="s">
        <v>230</v>
      </c>
      <c r="AF67" s="933">
        <f>AE60*AE66*12</f>
        <v>2127823.2000000002</v>
      </c>
      <c r="AG67" s="933"/>
      <c r="AH67" s="933"/>
      <c r="AI67" s="422" t="s">
        <v>313</v>
      </c>
      <c r="AJ67" s="430" t="s">
        <v>314</v>
      </c>
      <c r="AL67" s="126"/>
      <c r="AM67" s="126" t="s">
        <v>174</v>
      </c>
      <c r="AN67" s="152">
        <f>AB49/(1+Y60/S60/AU65)</f>
        <v>4941323.2477064226</v>
      </c>
      <c r="AO67" s="153">
        <f>AB49/(S60/Y60*AU65+1)</f>
        <v>12912960.752293577</v>
      </c>
      <c r="AP67" s="152"/>
      <c r="AQ67" s="130">
        <f>SUM(AN67:AP67)</f>
        <v>17854284</v>
      </c>
      <c r="AR67" s="131">
        <f>AQ67-S60*S64*12-Y60*Y64*12</f>
        <v>-133.19999999925494</v>
      </c>
      <c r="AS67" s="134">
        <f>IF((CEILING(AN66,1)-AN66)-2*(CEILING(AO66,1)-AO66)&gt;=0,0,(AO66-FLOOR(AO66,1))*Y60*12)</f>
        <v>60.752293577097589</v>
      </c>
      <c r="AT67" s="133"/>
      <c r="AU67" s="154"/>
      <c r="AV67" s="134"/>
      <c r="AW67" s="134"/>
      <c r="AX67" s="135"/>
    </row>
    <row r="68" spans="1:50" ht="18" customHeight="1" thickBot="1">
      <c r="A68" s="1063"/>
      <c r="B68" s="834"/>
      <c r="C68" s="835"/>
      <c r="D68" s="835"/>
      <c r="E68" s="835"/>
      <c r="F68" s="835"/>
      <c r="G68" s="835"/>
      <c r="H68" s="835"/>
      <c r="I68" s="835"/>
      <c r="J68" s="835"/>
      <c r="K68" s="427"/>
      <c r="L68" s="415" t="s">
        <v>317</v>
      </c>
      <c r="M68" s="416"/>
      <c r="N68" s="416"/>
      <c r="O68" s="416"/>
      <c r="P68" s="416"/>
      <c r="Q68" s="416"/>
      <c r="R68" s="416"/>
      <c r="S68" s="929"/>
      <c r="T68" s="930"/>
      <c r="U68" s="930"/>
      <c r="V68" s="930"/>
      <c r="W68" s="931"/>
      <c r="X68" s="413" t="s">
        <v>313</v>
      </c>
      <c r="Y68" s="929"/>
      <c r="Z68" s="930"/>
      <c r="AA68" s="930"/>
      <c r="AB68" s="930"/>
      <c r="AC68" s="931"/>
      <c r="AD68" s="431" t="s">
        <v>313</v>
      </c>
      <c r="AE68" s="929"/>
      <c r="AF68" s="930"/>
      <c r="AG68" s="930"/>
      <c r="AH68" s="930"/>
      <c r="AI68" s="931"/>
      <c r="AJ68" s="432" t="s">
        <v>313</v>
      </c>
      <c r="AL68" s="121" t="s">
        <v>182</v>
      </c>
      <c r="AM68" s="149" t="s">
        <v>179</v>
      </c>
      <c r="AN68" s="137">
        <v>2</v>
      </c>
      <c r="AO68" s="156">
        <v>1</v>
      </c>
      <c r="AP68" s="157">
        <v>0.5</v>
      </c>
      <c r="AQ68" s="147"/>
      <c r="AR68" s="148"/>
      <c r="AS68" s="147"/>
      <c r="AT68" s="149" t="s">
        <v>309</v>
      </c>
      <c r="AU68" s="150">
        <f>AN68/AO68</f>
        <v>2</v>
      </c>
      <c r="AV68" s="158" t="str">
        <f>IF(AU68&lt;1,"  １を上回る配分比率を設定してください。","  1を上回ることを確認してください")</f>
        <v xml:space="preserve">  1を上回ることを確認してください</v>
      </c>
      <c r="AW68" s="158"/>
      <c r="AX68" s="159"/>
    </row>
    <row r="69" spans="1:50" ht="18" customHeight="1" thickBot="1">
      <c r="A69" s="1063"/>
      <c r="B69" s="836"/>
      <c r="C69" s="837"/>
      <c r="D69" s="837"/>
      <c r="E69" s="837"/>
      <c r="F69" s="837"/>
      <c r="G69" s="837"/>
      <c r="H69" s="837"/>
      <c r="I69" s="835"/>
      <c r="J69" s="835"/>
      <c r="K69" s="433"/>
      <c r="L69" s="413"/>
      <c r="M69" s="434" t="s">
        <v>230</v>
      </c>
      <c r="N69" s="862">
        <f>SUM(T69,Z69,AF69)</f>
        <v>0</v>
      </c>
      <c r="O69" s="862"/>
      <c r="P69" s="862"/>
      <c r="Q69" s="434" t="s">
        <v>313</v>
      </c>
      <c r="R69" s="435" t="s">
        <v>314</v>
      </c>
      <c r="S69" s="436" t="s">
        <v>230</v>
      </c>
      <c r="T69" s="862">
        <f>S60*S68*12</f>
        <v>0</v>
      </c>
      <c r="U69" s="862"/>
      <c r="V69" s="862"/>
      <c r="W69" s="434" t="s">
        <v>313</v>
      </c>
      <c r="X69" s="437" t="s">
        <v>314</v>
      </c>
      <c r="Y69" s="434" t="s">
        <v>230</v>
      </c>
      <c r="Z69" s="862">
        <f>Y60*Y68*12</f>
        <v>0</v>
      </c>
      <c r="AA69" s="862"/>
      <c r="AB69" s="862"/>
      <c r="AC69" s="434" t="s">
        <v>313</v>
      </c>
      <c r="AD69" s="437" t="s">
        <v>314</v>
      </c>
      <c r="AE69" s="434" t="s">
        <v>230</v>
      </c>
      <c r="AF69" s="862">
        <f>AE60*AE68*12</f>
        <v>0</v>
      </c>
      <c r="AG69" s="862"/>
      <c r="AH69" s="862"/>
      <c r="AI69" s="434" t="s">
        <v>313</v>
      </c>
      <c r="AJ69" s="438" t="s">
        <v>314</v>
      </c>
      <c r="AL69" s="160"/>
      <c r="AM69" s="161" t="s">
        <v>173</v>
      </c>
      <c r="AN69" s="145">
        <f>AB49/((S60+Y60/AU68+AE60/AU70)*12)</f>
        <v>20038.478114478115</v>
      </c>
      <c r="AO69" s="146">
        <f>AB49/((S60*AU68+Y60+AE60/AU69)*12)</f>
        <v>10019.239057239058</v>
      </c>
      <c r="AP69" s="145">
        <f>AB49/((S60*AU70+Y60*AU69+AE60)*12)</f>
        <v>5009.6195286195289</v>
      </c>
      <c r="AQ69" s="147"/>
      <c r="AR69" s="148"/>
      <c r="AS69" s="162">
        <f>IF((CEILING(AN69,1)-AN69)-2*(CEILING(AO69,1)-AO69)&gt;=0,0,(AO69-FLOOR(AO69,1))*Y60*12)</f>
        <v>271.37777777833395</v>
      </c>
      <c r="AT69" s="149" t="s">
        <v>310</v>
      </c>
      <c r="AU69" s="150">
        <f>AO68/AP68</f>
        <v>2</v>
      </c>
      <c r="AV69" s="158" t="str">
        <f t="shared" ref="AV69" si="0">IF(AU69&lt;2,"  2以上となるよう配分比率を設定してください。","  2以上であることを確認してください")</f>
        <v xml:space="preserve">  2以上であることを確認してください</v>
      </c>
      <c r="AW69" s="158"/>
      <c r="AX69" s="159"/>
    </row>
    <row r="70" spans="1:50" s="94" customFormat="1" ht="18" customHeight="1" thickBot="1">
      <c r="A70" s="1063"/>
      <c r="B70" s="439" t="s">
        <v>360</v>
      </c>
      <c r="C70" s="377"/>
      <c r="D70" s="377"/>
      <c r="E70" s="377"/>
      <c r="F70" s="377"/>
      <c r="G70" s="377"/>
      <c r="H70" s="377"/>
      <c r="I70" s="377"/>
      <c r="J70" s="377"/>
      <c r="K70" s="440"/>
      <c r="L70" s="440"/>
      <c r="M70" s="377"/>
      <c r="N70" s="377"/>
      <c r="O70" s="377"/>
      <c r="P70" s="377"/>
      <c r="Q70" s="377"/>
      <c r="R70" s="377"/>
      <c r="S70" s="377"/>
      <c r="T70" s="377"/>
      <c r="U70" s="377"/>
      <c r="V70" s="377"/>
      <c r="W70" s="441"/>
      <c r="X70" s="866">
        <v>7</v>
      </c>
      <c r="Y70" s="867"/>
      <c r="Z70" s="442" t="s">
        <v>88</v>
      </c>
      <c r="AA70" s="443"/>
      <c r="AB70" s="443"/>
      <c r="AC70" s="868"/>
      <c r="AD70" s="868"/>
      <c r="AE70" s="442"/>
      <c r="AF70" s="442"/>
      <c r="AG70" s="442"/>
      <c r="AH70" s="444"/>
      <c r="AI70" s="445"/>
      <c r="AJ70" s="446"/>
      <c r="AL70" s="163"/>
      <c r="AM70" s="126" t="s">
        <v>174</v>
      </c>
      <c r="AN70" s="164">
        <f>AB49/(1+Y60/S60/AU68+AE60/S60/AU70)</f>
        <v>4352357.4464646475</v>
      </c>
      <c r="AO70" s="130">
        <f>AB49/(S60/Y60*AU68+1+AE60/Y60/AU69)</f>
        <v>11373840.177777776</v>
      </c>
      <c r="AP70" s="164">
        <f>AB49/(S60/AE60*AU70+Y60/AE60*AU69+1)</f>
        <v>2128086.375757576</v>
      </c>
      <c r="AQ70" s="130">
        <f>SUM(AN70:AP70)</f>
        <v>17854284</v>
      </c>
      <c r="AR70" s="131">
        <f>AQ70-S60*S66*12-Y60*Y66*12-AE60*AE66*12</f>
        <v>-13.199999998323619</v>
      </c>
      <c r="AS70" s="165">
        <f>IF(Y66-2*(CEILING(AP69,1))&gt;=0,0,(AP69-FLOOR(AP69,1))*AE60*12)</f>
        <v>263.17575757586167</v>
      </c>
      <c r="AT70" s="133" t="s">
        <v>311</v>
      </c>
      <c r="AU70" s="134">
        <f>AN68/AP68</f>
        <v>4</v>
      </c>
      <c r="AV70" s="134"/>
      <c r="AW70" s="134"/>
      <c r="AX70" s="135"/>
    </row>
    <row r="71" spans="1:50" s="94" customFormat="1" ht="18" customHeight="1">
      <c r="A71" s="1063"/>
      <c r="B71" s="447"/>
      <c r="C71" s="448" t="s">
        <v>299</v>
      </c>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50"/>
      <c r="AL71" s="166"/>
      <c r="AM71" s="167"/>
      <c r="AN71" s="168"/>
      <c r="AO71" s="168"/>
      <c r="AP71" s="168"/>
      <c r="AQ71" s="168"/>
      <c r="AR71" s="169"/>
      <c r="AT71" s="96"/>
    </row>
    <row r="72" spans="1:50" s="94" customFormat="1" ht="18" customHeight="1">
      <c r="A72" s="1063"/>
      <c r="B72" s="447"/>
      <c r="C72" s="451"/>
      <c r="D72" s="448" t="s">
        <v>300</v>
      </c>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388"/>
      <c r="AJ72" s="450"/>
      <c r="AL72" s="166"/>
      <c r="AM72" s="167"/>
      <c r="AN72" s="168"/>
      <c r="AO72" s="168"/>
      <c r="AP72" s="168"/>
      <c r="AQ72" s="168"/>
      <c r="AR72" s="169"/>
      <c r="AT72" s="96"/>
    </row>
    <row r="73" spans="1:50" s="94" customFormat="1" ht="18" customHeight="1">
      <c r="A73" s="1063"/>
      <c r="B73" s="447"/>
      <c r="C73" s="453"/>
      <c r="D73" s="448" t="s">
        <v>301</v>
      </c>
      <c r="E73" s="454"/>
      <c r="F73" s="454"/>
      <c r="G73" s="454"/>
      <c r="H73" s="454"/>
      <c r="I73" s="454"/>
      <c r="J73" s="454"/>
      <c r="K73" s="454"/>
      <c r="L73" s="454"/>
      <c r="M73" s="454"/>
      <c r="N73" s="454"/>
      <c r="O73" s="454"/>
      <c r="P73" s="454"/>
      <c r="Q73" s="454"/>
      <c r="R73" s="454"/>
      <c r="S73" s="454"/>
      <c r="T73" s="452"/>
      <c r="U73" s="452"/>
      <c r="V73" s="452"/>
      <c r="W73" s="452"/>
      <c r="X73" s="452"/>
      <c r="Y73" s="452"/>
      <c r="Z73" s="452"/>
      <c r="AA73" s="452"/>
      <c r="AB73" s="452"/>
      <c r="AC73" s="452"/>
      <c r="AD73" s="452"/>
      <c r="AE73" s="452"/>
      <c r="AF73" s="452"/>
      <c r="AG73" s="452"/>
      <c r="AH73" s="452"/>
      <c r="AI73" s="388"/>
      <c r="AJ73" s="450"/>
      <c r="AL73" s="166"/>
      <c r="AM73" s="167"/>
      <c r="AN73" s="168"/>
      <c r="AO73" s="168"/>
      <c r="AP73" s="168"/>
      <c r="AQ73" s="168"/>
      <c r="AR73" s="169"/>
      <c r="AT73" s="96"/>
    </row>
    <row r="74" spans="1:50" s="94" customFormat="1" ht="27" customHeight="1">
      <c r="A74" s="1063"/>
      <c r="B74" s="447"/>
      <c r="C74" s="453"/>
      <c r="D74" s="922" t="s">
        <v>361</v>
      </c>
      <c r="E74" s="922"/>
      <c r="F74" s="922"/>
      <c r="G74" s="922"/>
      <c r="H74" s="922"/>
      <c r="I74" s="922"/>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450"/>
      <c r="AL74" s="166"/>
      <c r="AM74" s="167"/>
      <c r="AN74" s="168"/>
      <c r="AO74" s="168"/>
      <c r="AP74" s="168"/>
      <c r="AQ74" s="168"/>
      <c r="AR74" s="169"/>
      <c r="AT74" s="96"/>
    </row>
    <row r="75" spans="1:50" s="94" customFormat="1" ht="18" customHeight="1" thickBot="1">
      <c r="A75" s="1064"/>
      <c r="B75" s="455"/>
      <c r="C75" s="456"/>
      <c r="D75" s="457" t="s">
        <v>70</v>
      </c>
      <c r="E75" s="458"/>
      <c r="F75" s="923"/>
      <c r="G75" s="923"/>
      <c r="H75" s="923"/>
      <c r="I75" s="923"/>
      <c r="J75" s="923"/>
      <c r="K75" s="923"/>
      <c r="L75" s="923"/>
      <c r="M75" s="923"/>
      <c r="N75" s="923"/>
      <c r="O75" s="923"/>
      <c r="P75" s="923"/>
      <c r="Q75" s="923"/>
      <c r="R75" s="923"/>
      <c r="S75" s="923"/>
      <c r="T75" s="923"/>
      <c r="U75" s="923"/>
      <c r="V75" s="923"/>
      <c r="W75" s="923"/>
      <c r="X75" s="923"/>
      <c r="Y75" s="923"/>
      <c r="Z75" s="923"/>
      <c r="AA75" s="923"/>
      <c r="AB75" s="923"/>
      <c r="AC75" s="923"/>
      <c r="AD75" s="923"/>
      <c r="AE75" s="923"/>
      <c r="AF75" s="923"/>
      <c r="AG75" s="923"/>
      <c r="AH75" s="923"/>
      <c r="AI75" s="923"/>
      <c r="AJ75" s="459" t="s">
        <v>302</v>
      </c>
      <c r="AL75" s="166"/>
      <c r="AM75" s="167"/>
      <c r="AN75" s="168"/>
      <c r="AO75" s="168"/>
      <c r="AP75" s="168"/>
      <c r="AQ75" s="168"/>
      <c r="AR75" s="169"/>
      <c r="AT75" s="96"/>
    </row>
    <row r="76" spans="1:50" s="94" customFormat="1" ht="18" customHeight="1" thickBot="1">
      <c r="A76" s="304" t="s">
        <v>42</v>
      </c>
      <c r="B76" s="460" t="s">
        <v>422</v>
      </c>
      <c r="C76" s="461"/>
      <c r="D76" s="461"/>
      <c r="E76" s="461"/>
      <c r="F76" s="461"/>
      <c r="G76" s="461"/>
      <c r="H76" s="460"/>
      <c r="I76" s="460"/>
      <c r="J76" s="460"/>
      <c r="K76" s="460"/>
      <c r="L76" s="462"/>
      <c r="M76" s="362"/>
      <c r="N76" s="463" t="s">
        <v>214</v>
      </c>
      <c r="O76" s="363"/>
      <c r="P76" s="921">
        <v>3</v>
      </c>
      <c r="Q76" s="921"/>
      <c r="R76" s="363" t="s">
        <v>12</v>
      </c>
      <c r="S76" s="921">
        <v>4</v>
      </c>
      <c r="T76" s="921"/>
      <c r="U76" s="363" t="s">
        <v>13</v>
      </c>
      <c r="V76" s="904" t="s">
        <v>14</v>
      </c>
      <c r="W76" s="904"/>
      <c r="X76" s="363" t="s">
        <v>36</v>
      </c>
      <c r="Y76" s="363"/>
      <c r="Z76" s="921">
        <v>4</v>
      </c>
      <c r="AA76" s="921"/>
      <c r="AB76" s="363" t="s">
        <v>12</v>
      </c>
      <c r="AC76" s="921">
        <v>3</v>
      </c>
      <c r="AD76" s="921"/>
      <c r="AE76" s="363" t="s">
        <v>13</v>
      </c>
      <c r="AF76" s="363" t="s">
        <v>212</v>
      </c>
      <c r="AG76" s="363">
        <f>IF(P76&gt;=1,(Z76*12+AC76)-(P76*12+S76)+1,"")</f>
        <v>12</v>
      </c>
      <c r="AH76" s="904" t="s">
        <v>213</v>
      </c>
      <c r="AI76" s="904"/>
      <c r="AJ76" s="364" t="s">
        <v>76</v>
      </c>
    </row>
    <row r="77" spans="1:50" s="94" customFormat="1" ht="6" customHeight="1">
      <c r="A77" s="464"/>
      <c r="B77" s="465"/>
      <c r="C77" s="465"/>
      <c r="D77" s="465"/>
      <c r="E77" s="465"/>
      <c r="F77" s="465"/>
      <c r="G77" s="465"/>
      <c r="H77" s="465"/>
      <c r="I77" s="465"/>
      <c r="J77" s="465"/>
      <c r="K77" s="465"/>
      <c r="L77" s="465"/>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1"/>
    </row>
    <row r="78" spans="1:50" s="94" customFormat="1" ht="13.5" customHeight="1">
      <c r="A78" s="369" t="s">
        <v>117</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1"/>
    </row>
    <row r="79" spans="1:50" s="94" customFormat="1" ht="24" customHeight="1">
      <c r="A79" s="466" t="s">
        <v>118</v>
      </c>
      <c r="B79" s="956" t="s">
        <v>362</v>
      </c>
      <c r="C79" s="956"/>
      <c r="D79" s="956"/>
      <c r="E79" s="956"/>
      <c r="F79" s="956"/>
      <c r="G79" s="956"/>
      <c r="H79" s="956"/>
      <c r="I79" s="956"/>
      <c r="J79" s="956"/>
      <c r="K79" s="956"/>
      <c r="L79" s="956"/>
      <c r="M79" s="956"/>
      <c r="N79" s="956"/>
      <c r="O79" s="956"/>
      <c r="P79" s="956"/>
      <c r="Q79" s="956"/>
      <c r="R79" s="956"/>
      <c r="S79" s="956"/>
      <c r="T79" s="956"/>
      <c r="U79" s="956"/>
      <c r="V79" s="956"/>
      <c r="W79" s="956"/>
      <c r="X79" s="956"/>
      <c r="Y79" s="956"/>
      <c r="Z79" s="956"/>
      <c r="AA79" s="956"/>
      <c r="AB79" s="956"/>
      <c r="AC79" s="956"/>
      <c r="AD79" s="956"/>
      <c r="AE79" s="956"/>
      <c r="AF79" s="956"/>
      <c r="AG79" s="956"/>
      <c r="AH79" s="956"/>
      <c r="AI79" s="956"/>
      <c r="AJ79" s="956"/>
    </row>
    <row r="80" spans="1:50" s="94" customFormat="1" ht="24" customHeight="1">
      <c r="A80" s="466" t="s">
        <v>118</v>
      </c>
      <c r="B80" s="956" t="s">
        <v>423</v>
      </c>
      <c r="C80" s="956"/>
      <c r="D80" s="956"/>
      <c r="E80" s="956"/>
      <c r="F80" s="956"/>
      <c r="G80" s="956"/>
      <c r="H80" s="956"/>
      <c r="I80" s="956"/>
      <c r="J80" s="956"/>
      <c r="K80" s="956"/>
      <c r="L80" s="956"/>
      <c r="M80" s="956"/>
      <c r="N80" s="956"/>
      <c r="O80" s="956"/>
      <c r="P80" s="956"/>
      <c r="Q80" s="956"/>
      <c r="R80" s="956"/>
      <c r="S80" s="956"/>
      <c r="T80" s="956"/>
      <c r="U80" s="956"/>
      <c r="V80" s="956"/>
      <c r="W80" s="956"/>
      <c r="X80" s="956"/>
      <c r="Y80" s="956"/>
      <c r="Z80" s="956"/>
      <c r="AA80" s="956"/>
      <c r="AB80" s="956"/>
      <c r="AC80" s="956"/>
      <c r="AD80" s="956"/>
      <c r="AE80" s="956"/>
      <c r="AF80" s="956"/>
      <c r="AG80" s="956"/>
      <c r="AH80" s="956"/>
      <c r="AI80" s="956"/>
      <c r="AJ80" s="956"/>
    </row>
    <row r="81" spans="1:37" s="94" customFormat="1" ht="27" customHeight="1">
      <c r="A81" s="467" t="s">
        <v>118</v>
      </c>
      <c r="B81" s="928" t="s">
        <v>217</v>
      </c>
      <c r="C81" s="928"/>
      <c r="D81" s="928"/>
      <c r="E81" s="928"/>
      <c r="F81" s="928"/>
      <c r="G81" s="928"/>
      <c r="H81" s="928"/>
      <c r="I81" s="928"/>
      <c r="J81" s="928"/>
      <c r="K81" s="928"/>
      <c r="L81" s="928"/>
      <c r="M81" s="928"/>
      <c r="N81" s="928"/>
      <c r="O81" s="928"/>
      <c r="P81" s="928"/>
      <c r="Q81" s="928"/>
      <c r="R81" s="928"/>
      <c r="S81" s="928"/>
      <c r="T81" s="928"/>
      <c r="U81" s="928"/>
      <c r="V81" s="928"/>
      <c r="W81" s="928"/>
      <c r="X81" s="928"/>
      <c r="Y81" s="928"/>
      <c r="Z81" s="928"/>
      <c r="AA81" s="928"/>
      <c r="AB81" s="928"/>
      <c r="AC81" s="928"/>
      <c r="AD81" s="928"/>
      <c r="AE81" s="928"/>
      <c r="AF81" s="928"/>
      <c r="AG81" s="928"/>
      <c r="AH81" s="928"/>
      <c r="AI81" s="928"/>
      <c r="AJ81" s="928"/>
    </row>
    <row r="82" spans="1:37" s="94" customFormat="1" ht="39.75" customHeight="1">
      <c r="A82" s="372" t="s">
        <v>118</v>
      </c>
      <c r="B82" s="899" t="s">
        <v>427</v>
      </c>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899"/>
      <c r="AB82" s="899"/>
      <c r="AC82" s="899"/>
      <c r="AD82" s="899"/>
      <c r="AE82" s="899"/>
      <c r="AF82" s="899"/>
      <c r="AG82" s="899"/>
      <c r="AH82" s="899"/>
      <c r="AI82" s="899"/>
      <c r="AJ82" s="899"/>
    </row>
    <row r="83" spans="1:37" s="94" customFormat="1" ht="36" customHeight="1">
      <c r="A83" s="467" t="s">
        <v>171</v>
      </c>
      <c r="B83" s="927" t="s">
        <v>365</v>
      </c>
      <c r="C83" s="927"/>
      <c r="D83" s="927"/>
      <c r="E83" s="927"/>
      <c r="F83" s="927"/>
      <c r="G83" s="927"/>
      <c r="H83" s="927"/>
      <c r="I83" s="927"/>
      <c r="J83" s="927"/>
      <c r="K83" s="927"/>
      <c r="L83" s="927"/>
      <c r="M83" s="927"/>
      <c r="N83" s="927"/>
      <c r="O83" s="927"/>
      <c r="P83" s="927"/>
      <c r="Q83" s="927"/>
      <c r="R83" s="927"/>
      <c r="S83" s="927"/>
      <c r="T83" s="927"/>
      <c r="U83" s="927"/>
      <c r="V83" s="927"/>
      <c r="W83" s="927"/>
      <c r="X83" s="927"/>
      <c r="Y83" s="927"/>
      <c r="Z83" s="927"/>
      <c r="AA83" s="927"/>
      <c r="AB83" s="927"/>
      <c r="AC83" s="927"/>
      <c r="AD83" s="927"/>
      <c r="AE83" s="927"/>
      <c r="AF83" s="927"/>
      <c r="AG83" s="927"/>
      <c r="AH83" s="927"/>
      <c r="AI83" s="927"/>
      <c r="AJ83" s="927"/>
    </row>
    <row r="84" spans="1:37" s="94" customFormat="1" ht="36" customHeight="1">
      <c r="A84" s="467" t="s">
        <v>118</v>
      </c>
      <c r="B84" s="927" t="s">
        <v>464</v>
      </c>
      <c r="C84" s="927"/>
      <c r="D84" s="927"/>
      <c r="E84" s="927"/>
      <c r="F84" s="927"/>
      <c r="G84" s="927"/>
      <c r="H84" s="927"/>
      <c r="I84" s="927"/>
      <c r="J84" s="927"/>
      <c r="K84" s="927"/>
      <c r="L84" s="927"/>
      <c r="M84" s="927"/>
      <c r="N84" s="927"/>
      <c r="O84" s="927"/>
      <c r="P84" s="927"/>
      <c r="Q84" s="927"/>
      <c r="R84" s="927"/>
      <c r="S84" s="927"/>
      <c r="T84" s="927"/>
      <c r="U84" s="927"/>
      <c r="V84" s="927"/>
      <c r="W84" s="927"/>
      <c r="X84" s="927"/>
      <c r="Y84" s="927"/>
      <c r="Z84" s="927"/>
      <c r="AA84" s="927"/>
      <c r="AB84" s="927"/>
      <c r="AC84" s="927"/>
      <c r="AD84" s="927"/>
      <c r="AE84" s="927"/>
      <c r="AF84" s="927"/>
      <c r="AG84" s="927"/>
      <c r="AH84" s="927"/>
      <c r="AI84" s="927"/>
      <c r="AJ84" s="927"/>
    </row>
    <row r="85" spans="1:37" s="94" customFormat="1" ht="9" customHeight="1">
      <c r="A85" s="468"/>
      <c r="B85" s="469"/>
      <c r="C85" s="469"/>
      <c r="D85" s="469"/>
      <c r="E85" s="469"/>
      <c r="F85" s="469"/>
      <c r="G85" s="469"/>
      <c r="H85" s="469"/>
      <c r="I85" s="469"/>
      <c r="J85" s="469"/>
      <c r="K85" s="469"/>
      <c r="L85" s="469"/>
      <c r="M85" s="468"/>
      <c r="N85" s="468"/>
      <c r="O85" s="470"/>
      <c r="P85" s="470"/>
      <c r="Q85" s="468"/>
      <c r="R85" s="470"/>
      <c r="S85" s="470"/>
      <c r="T85" s="468"/>
      <c r="U85" s="388"/>
      <c r="V85" s="388"/>
      <c r="W85" s="468"/>
      <c r="X85" s="468"/>
      <c r="Y85" s="470"/>
      <c r="Z85" s="470"/>
      <c r="AA85" s="468"/>
      <c r="AB85" s="470"/>
      <c r="AC85" s="470"/>
      <c r="AD85" s="468"/>
      <c r="AE85" s="468"/>
      <c r="AF85" s="468"/>
      <c r="AG85" s="468"/>
      <c r="AH85" s="468"/>
      <c r="AI85" s="468"/>
      <c r="AJ85" s="471"/>
    </row>
    <row r="86" spans="1:37" s="94" customFormat="1" ht="18" customHeight="1">
      <c r="A86" s="472" t="s">
        <v>424</v>
      </c>
      <c r="B86" s="468"/>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4"/>
    </row>
    <row r="87" spans="1:37" s="94" customFormat="1" ht="15.75" customHeight="1">
      <c r="A87" s="431"/>
      <c r="B87" s="468"/>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335"/>
      <c r="AF87" s="335"/>
      <c r="AG87" s="335"/>
      <c r="AH87" s="335"/>
      <c r="AI87" s="335"/>
      <c r="AJ87" s="335"/>
    </row>
    <row r="88" spans="1:37" s="94" customFormat="1" ht="18" customHeight="1">
      <c r="A88" s="475" t="s">
        <v>62</v>
      </c>
      <c r="B88" s="476"/>
      <c r="C88" s="477"/>
      <c r="D88" s="477"/>
      <c r="E88" s="473"/>
      <c r="F88" s="477"/>
      <c r="G88" s="477"/>
      <c r="H88" s="477"/>
      <c r="I88" s="473"/>
      <c r="J88" s="477"/>
      <c r="K88" s="477"/>
      <c r="L88" s="477"/>
      <c r="M88" s="477"/>
      <c r="N88" s="477"/>
      <c r="O88" s="473"/>
      <c r="P88" s="477"/>
      <c r="Q88" s="477"/>
      <c r="R88" s="477"/>
      <c r="S88" s="477"/>
      <c r="T88" s="477"/>
      <c r="U88" s="477"/>
      <c r="V88" s="473"/>
      <c r="W88" s="477"/>
      <c r="X88" s="477"/>
      <c r="Y88" s="473"/>
      <c r="Z88" s="473"/>
      <c r="AA88" s="477"/>
      <c r="AB88" s="477"/>
      <c r="AC88" s="477"/>
      <c r="AD88" s="477"/>
      <c r="AE88" s="335"/>
      <c r="AF88" s="466" t="s">
        <v>260</v>
      </c>
      <c r="AG88" s="478"/>
      <c r="AH88" s="479" t="s">
        <v>170</v>
      </c>
      <c r="AI88" s="478"/>
      <c r="AJ88" s="480"/>
      <c r="AK88" s="95"/>
    </row>
    <row r="89" spans="1:37" s="94" customFormat="1" ht="26.25" customHeight="1">
      <c r="A89" s="934" t="s">
        <v>56</v>
      </c>
      <c r="B89" s="935"/>
      <c r="C89" s="935"/>
      <c r="D89" s="936"/>
      <c r="E89" s="481"/>
      <c r="F89" s="482" t="s">
        <v>54</v>
      </c>
      <c r="G89" s="386"/>
      <c r="H89" s="386"/>
      <c r="I89" s="483"/>
      <c r="J89" s="482" t="s">
        <v>119</v>
      </c>
      <c r="K89" s="386"/>
      <c r="L89" s="386"/>
      <c r="M89" s="386"/>
      <c r="N89" s="386"/>
      <c r="O89" s="483"/>
      <c r="P89" s="482" t="s">
        <v>120</v>
      </c>
      <c r="Q89" s="386"/>
      <c r="R89" s="386"/>
      <c r="S89" s="386"/>
      <c r="T89" s="386"/>
      <c r="U89" s="386"/>
      <c r="V89" s="483"/>
      <c r="W89" s="482" t="s">
        <v>55</v>
      </c>
      <c r="X89" s="386"/>
      <c r="Y89" s="484"/>
      <c r="Z89" s="483"/>
      <c r="AA89" s="482" t="s">
        <v>50</v>
      </c>
      <c r="AB89" s="386"/>
      <c r="AC89" s="386"/>
      <c r="AD89" s="386"/>
      <c r="AE89" s="484"/>
      <c r="AF89" s="484"/>
      <c r="AG89" s="484"/>
      <c r="AH89" s="484"/>
      <c r="AI89" s="484"/>
      <c r="AJ89" s="485"/>
      <c r="AK89" s="95"/>
    </row>
    <row r="90" spans="1:37" s="94" customFormat="1" ht="18" customHeight="1">
      <c r="A90" s="953" t="s">
        <v>53</v>
      </c>
      <c r="B90" s="954"/>
      <c r="C90" s="954"/>
      <c r="D90" s="954"/>
      <c r="E90" s="486" t="s">
        <v>366</v>
      </c>
      <c r="F90" s="487"/>
      <c r="G90" s="488"/>
      <c r="H90" s="488"/>
      <c r="I90" s="489"/>
      <c r="J90" s="488"/>
      <c r="K90" s="488"/>
      <c r="L90" s="488"/>
      <c r="M90" s="488"/>
      <c r="N90" s="488"/>
      <c r="O90" s="490"/>
      <c r="P90" s="488"/>
      <c r="Q90" s="488"/>
      <c r="R90" s="488"/>
      <c r="S90" s="488"/>
      <c r="T90" s="488"/>
      <c r="U90" s="488"/>
      <c r="V90" s="490"/>
      <c r="W90" s="488"/>
      <c r="X90" s="488"/>
      <c r="Y90" s="489"/>
      <c r="Z90" s="489"/>
      <c r="AA90" s="488"/>
      <c r="AB90" s="488"/>
      <c r="AC90" s="488"/>
      <c r="AD90" s="488"/>
      <c r="AE90" s="488"/>
      <c r="AF90" s="488"/>
      <c r="AG90" s="488"/>
      <c r="AH90" s="488"/>
      <c r="AI90" s="488"/>
      <c r="AJ90" s="491"/>
      <c r="AK90" s="95"/>
    </row>
    <row r="91" spans="1:37" s="94" customFormat="1" ht="18" customHeight="1">
      <c r="A91" s="834"/>
      <c r="B91" s="835"/>
      <c r="C91" s="835"/>
      <c r="D91" s="835"/>
      <c r="E91" s="492"/>
      <c r="F91" s="490" t="s">
        <v>57</v>
      </c>
      <c r="G91" s="489"/>
      <c r="H91" s="489"/>
      <c r="I91" s="489"/>
      <c r="J91" s="489"/>
      <c r="K91" s="493"/>
      <c r="L91" s="490" t="s">
        <v>221</v>
      </c>
      <c r="M91" s="489"/>
      <c r="N91" s="489"/>
      <c r="O91" s="490"/>
      <c r="P91" s="490"/>
      <c r="Q91" s="494"/>
      <c r="R91" s="495"/>
      <c r="S91" s="490" t="s">
        <v>50</v>
      </c>
      <c r="T91" s="490"/>
      <c r="U91" s="490" t="s">
        <v>51</v>
      </c>
      <c r="V91" s="955"/>
      <c r="W91" s="955"/>
      <c r="X91" s="955"/>
      <c r="Y91" s="955"/>
      <c r="Z91" s="955"/>
      <c r="AA91" s="955"/>
      <c r="AB91" s="955"/>
      <c r="AC91" s="955"/>
      <c r="AD91" s="955"/>
      <c r="AE91" s="955"/>
      <c r="AF91" s="955"/>
      <c r="AG91" s="955"/>
      <c r="AH91" s="955"/>
      <c r="AI91" s="955"/>
      <c r="AJ91" s="496" t="s">
        <v>52</v>
      </c>
      <c r="AK91" s="95"/>
    </row>
    <row r="92" spans="1:37" s="94" customFormat="1" ht="18" customHeight="1" thickBot="1">
      <c r="A92" s="834"/>
      <c r="B92" s="835"/>
      <c r="C92" s="835"/>
      <c r="D92" s="835"/>
      <c r="E92" s="497" t="s">
        <v>58</v>
      </c>
      <c r="F92" s="494"/>
      <c r="G92" s="489"/>
      <c r="H92" s="489"/>
      <c r="I92" s="489"/>
      <c r="J92" s="489"/>
      <c r="K92" s="468"/>
      <c r="L92" s="489"/>
      <c r="M92" s="335"/>
      <c r="N92" s="335"/>
      <c r="O92" s="490"/>
      <c r="P92" s="494"/>
      <c r="Q92" s="494"/>
      <c r="R92" s="494"/>
      <c r="S92" s="498"/>
      <c r="T92" s="498"/>
      <c r="U92" s="498"/>
      <c r="V92" s="498"/>
      <c r="W92" s="498"/>
      <c r="X92" s="498"/>
      <c r="Y92" s="498"/>
      <c r="Z92" s="498"/>
      <c r="AA92" s="498"/>
      <c r="AB92" s="498"/>
      <c r="AC92" s="498"/>
      <c r="AD92" s="498"/>
      <c r="AE92" s="498"/>
      <c r="AF92" s="498"/>
      <c r="AG92" s="498"/>
      <c r="AH92" s="498"/>
      <c r="AI92" s="498"/>
      <c r="AJ92" s="499"/>
      <c r="AK92" s="95"/>
    </row>
    <row r="93" spans="1:37" s="94" customFormat="1" ht="75" customHeight="1" thickBot="1">
      <c r="A93" s="834"/>
      <c r="B93" s="835"/>
      <c r="C93" s="835"/>
      <c r="D93" s="835"/>
      <c r="E93" s="924" t="s">
        <v>378</v>
      </c>
      <c r="F93" s="925"/>
      <c r="G93" s="925"/>
      <c r="H93" s="925"/>
      <c r="I93" s="925"/>
      <c r="J93" s="925"/>
      <c r="K93" s="925"/>
      <c r="L93" s="925"/>
      <c r="M93" s="925"/>
      <c r="N93" s="925"/>
      <c r="O93" s="925"/>
      <c r="P93" s="925"/>
      <c r="Q93" s="925"/>
      <c r="R93" s="925"/>
      <c r="S93" s="925"/>
      <c r="T93" s="925"/>
      <c r="U93" s="925"/>
      <c r="V93" s="925"/>
      <c r="W93" s="925"/>
      <c r="X93" s="925"/>
      <c r="Y93" s="925"/>
      <c r="Z93" s="925"/>
      <c r="AA93" s="925"/>
      <c r="AB93" s="925"/>
      <c r="AC93" s="925"/>
      <c r="AD93" s="925"/>
      <c r="AE93" s="925"/>
      <c r="AF93" s="925"/>
      <c r="AG93" s="925"/>
      <c r="AH93" s="925"/>
      <c r="AI93" s="925"/>
      <c r="AJ93" s="926"/>
      <c r="AK93" s="95"/>
    </row>
    <row r="94" spans="1:37" s="94" customFormat="1" ht="12">
      <c r="A94" s="834"/>
      <c r="B94" s="835"/>
      <c r="C94" s="835"/>
      <c r="D94" s="835"/>
      <c r="E94" s="500" t="s">
        <v>368</v>
      </c>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c r="AJ94" s="501"/>
      <c r="AK94" s="95"/>
    </row>
    <row r="95" spans="1:37" s="94" customFormat="1" ht="12.75" thickBot="1">
      <c r="A95" s="834"/>
      <c r="B95" s="835"/>
      <c r="C95" s="835"/>
      <c r="D95" s="835"/>
      <c r="E95" s="500" t="s">
        <v>367</v>
      </c>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502"/>
      <c r="AK95" s="95"/>
    </row>
    <row r="96" spans="1:37" s="94" customFormat="1" ht="18" customHeight="1" thickBot="1">
      <c r="A96" s="836"/>
      <c r="B96" s="837"/>
      <c r="C96" s="837"/>
      <c r="D96" s="837"/>
      <c r="E96" s="503" t="s">
        <v>224</v>
      </c>
      <c r="F96" s="385"/>
      <c r="G96" s="385"/>
      <c r="H96" s="385"/>
      <c r="I96" s="385"/>
      <c r="J96" s="385"/>
      <c r="K96" s="385"/>
      <c r="L96" s="913" t="s">
        <v>379</v>
      </c>
      <c r="M96" s="914"/>
      <c r="N96" s="914"/>
      <c r="O96" s="1009">
        <v>30</v>
      </c>
      <c r="P96" s="1009"/>
      <c r="Q96" s="504" t="s">
        <v>5</v>
      </c>
      <c r="R96" s="1009">
        <v>4</v>
      </c>
      <c r="S96" s="1009"/>
      <c r="T96" s="504" t="s">
        <v>59</v>
      </c>
      <c r="U96" s="505" t="s">
        <v>51</v>
      </c>
      <c r="V96" s="506"/>
      <c r="W96" s="507" t="s">
        <v>60</v>
      </c>
      <c r="X96" s="505"/>
      <c r="Y96" s="505"/>
      <c r="Z96" s="506"/>
      <c r="AA96" s="507" t="s">
        <v>61</v>
      </c>
      <c r="AB96" s="505"/>
      <c r="AC96" s="505" t="s">
        <v>52</v>
      </c>
      <c r="AD96" s="505"/>
      <c r="AE96" s="505"/>
      <c r="AF96" s="505"/>
      <c r="AG96" s="505"/>
      <c r="AH96" s="505"/>
      <c r="AI96" s="505"/>
      <c r="AJ96" s="508"/>
      <c r="AK96" s="95"/>
    </row>
    <row r="97" spans="1:37" s="94" customFormat="1" ht="12" customHeight="1">
      <c r="A97" s="509"/>
      <c r="B97" s="509"/>
      <c r="C97" s="509"/>
      <c r="D97" s="509"/>
      <c r="E97" s="510"/>
      <c r="F97" s="470"/>
      <c r="G97" s="470"/>
      <c r="H97" s="470"/>
      <c r="I97" s="470"/>
      <c r="J97" s="470"/>
      <c r="K97" s="470"/>
      <c r="L97" s="490"/>
      <c r="M97" s="490"/>
      <c r="N97" s="470"/>
      <c r="O97" s="511"/>
      <c r="P97" s="511"/>
      <c r="Q97" s="511"/>
      <c r="R97" s="511"/>
      <c r="S97" s="511"/>
      <c r="T97" s="511"/>
      <c r="U97" s="470"/>
      <c r="V97" s="470"/>
      <c r="W97" s="512"/>
      <c r="X97" s="470"/>
      <c r="Y97" s="470"/>
      <c r="Z97" s="470"/>
      <c r="AA97" s="511"/>
      <c r="AB97" s="470"/>
      <c r="AC97" s="470"/>
      <c r="AD97" s="470"/>
      <c r="AE97" s="470"/>
      <c r="AF97" s="470"/>
      <c r="AG97" s="470"/>
      <c r="AH97" s="470"/>
      <c r="AI97" s="470"/>
      <c r="AJ97" s="513"/>
    </row>
    <row r="98" spans="1:37" s="94" customFormat="1" ht="12" customHeight="1">
      <c r="A98" s="335"/>
      <c r="B98" s="509"/>
      <c r="C98" s="509"/>
      <c r="D98" s="509"/>
      <c r="E98" s="510"/>
      <c r="F98" s="470"/>
      <c r="G98" s="470"/>
      <c r="H98" s="470"/>
      <c r="I98" s="470"/>
      <c r="J98" s="470"/>
      <c r="K98" s="470"/>
      <c r="L98" s="490"/>
      <c r="M98" s="490"/>
      <c r="N98" s="470"/>
      <c r="O98" s="511"/>
      <c r="P98" s="511"/>
      <c r="Q98" s="511"/>
      <c r="R98" s="511"/>
      <c r="S98" s="511"/>
      <c r="T98" s="511"/>
      <c r="U98" s="470"/>
      <c r="V98" s="470"/>
      <c r="W98" s="512"/>
      <c r="X98" s="470"/>
      <c r="Y98" s="470"/>
      <c r="Z98" s="470"/>
      <c r="AA98" s="511"/>
      <c r="AB98" s="470"/>
      <c r="AC98" s="470"/>
      <c r="AD98" s="470"/>
      <c r="AE98" s="470"/>
      <c r="AF98" s="470"/>
      <c r="AG98" s="470"/>
      <c r="AH98" s="470"/>
      <c r="AI98" s="470"/>
      <c r="AJ98" s="513"/>
    </row>
    <row r="99" spans="1:37" s="94" customFormat="1" ht="18" customHeight="1" thickBot="1">
      <c r="A99" s="514" t="s">
        <v>303</v>
      </c>
      <c r="B99" s="489"/>
      <c r="C99" s="489"/>
      <c r="D99" s="489"/>
      <c r="E99" s="470"/>
      <c r="F99" s="470"/>
      <c r="G99" s="470"/>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66" t="s">
        <v>260</v>
      </c>
      <c r="AG99" s="515"/>
      <c r="AH99" s="516" t="s">
        <v>170</v>
      </c>
      <c r="AI99" s="515"/>
      <c r="AJ99" s="515"/>
      <c r="AK99" s="95"/>
    </row>
    <row r="100" spans="1:37" s="94" customFormat="1" ht="75" customHeight="1" thickBot="1">
      <c r="A100" s="934" t="s">
        <v>187</v>
      </c>
      <c r="B100" s="935"/>
      <c r="C100" s="935"/>
      <c r="D100" s="952"/>
      <c r="E100" s="1010" t="s">
        <v>239</v>
      </c>
      <c r="F100" s="1011"/>
      <c r="G100" s="1011"/>
      <c r="H100" s="1011"/>
      <c r="I100" s="1011"/>
      <c r="J100" s="1011"/>
      <c r="K100" s="1011"/>
      <c r="L100" s="1011"/>
      <c r="M100" s="1011"/>
      <c r="N100" s="1011"/>
      <c r="O100" s="1011"/>
      <c r="P100" s="1011"/>
      <c r="Q100" s="1011"/>
      <c r="R100" s="1011"/>
      <c r="S100" s="1011"/>
      <c r="T100" s="1011"/>
      <c r="U100" s="1011"/>
      <c r="V100" s="1011"/>
      <c r="W100" s="1011"/>
      <c r="X100" s="1011"/>
      <c r="Y100" s="1011"/>
      <c r="Z100" s="1011"/>
      <c r="AA100" s="1011"/>
      <c r="AB100" s="1011"/>
      <c r="AC100" s="1011"/>
      <c r="AD100" s="1011"/>
      <c r="AE100" s="1011"/>
      <c r="AF100" s="1011"/>
      <c r="AG100" s="1011"/>
      <c r="AH100" s="1011"/>
      <c r="AI100" s="1011"/>
      <c r="AJ100" s="1012"/>
      <c r="AK100" s="95"/>
    </row>
    <row r="101" spans="1:37" s="94" customFormat="1" ht="18" customHeight="1" thickBot="1">
      <c r="A101" s="953" t="s">
        <v>186</v>
      </c>
      <c r="B101" s="954"/>
      <c r="C101" s="954"/>
      <c r="D101" s="1040"/>
      <c r="E101" s="517"/>
      <c r="F101" s="487" t="s">
        <v>218</v>
      </c>
      <c r="G101" s="488"/>
      <c r="H101" s="488"/>
      <c r="I101" s="488"/>
      <c r="J101" s="488"/>
      <c r="K101" s="488"/>
      <c r="L101" s="488"/>
      <c r="M101" s="488"/>
      <c r="N101" s="517"/>
      <c r="O101" s="487" t="s">
        <v>219</v>
      </c>
      <c r="P101" s="488"/>
      <c r="Q101" s="488"/>
      <c r="R101" s="488"/>
      <c r="S101" s="488"/>
      <c r="T101" s="488"/>
      <c r="U101" s="517"/>
      <c r="V101" s="487" t="s">
        <v>220</v>
      </c>
      <c r="W101" s="488"/>
      <c r="X101" s="488"/>
      <c r="Y101" s="488"/>
      <c r="Z101" s="488"/>
      <c r="AA101" s="488"/>
      <c r="AB101" s="488"/>
      <c r="AC101" s="488"/>
      <c r="AD101" s="488"/>
      <c r="AE101" s="488"/>
      <c r="AF101" s="488"/>
      <c r="AG101" s="488"/>
      <c r="AH101" s="488"/>
      <c r="AI101" s="488"/>
      <c r="AJ101" s="491"/>
      <c r="AK101" s="95"/>
    </row>
    <row r="102" spans="1:37" s="94" customFormat="1" ht="14.25" customHeight="1" thickBot="1">
      <c r="A102" s="836"/>
      <c r="B102" s="837"/>
      <c r="C102" s="837"/>
      <c r="D102" s="1041"/>
      <c r="E102" s="482" t="s">
        <v>240</v>
      </c>
      <c r="F102" s="482"/>
      <c r="G102" s="386"/>
      <c r="H102" s="386"/>
      <c r="I102" s="386"/>
      <c r="J102" s="386"/>
      <c r="K102" s="386"/>
      <c r="L102" s="386"/>
      <c r="M102" s="386"/>
      <c r="N102" s="386"/>
      <c r="O102" s="482"/>
      <c r="P102" s="1044"/>
      <c r="Q102" s="1045"/>
      <c r="R102" s="1045"/>
      <c r="S102" s="1045"/>
      <c r="T102" s="1045"/>
      <c r="U102" s="1045"/>
      <c r="V102" s="1045"/>
      <c r="W102" s="1045"/>
      <c r="X102" s="1045"/>
      <c r="Y102" s="1045"/>
      <c r="Z102" s="1045"/>
      <c r="AA102" s="1045"/>
      <c r="AB102" s="1045"/>
      <c r="AC102" s="1045"/>
      <c r="AD102" s="1045"/>
      <c r="AE102" s="1045"/>
      <c r="AF102" s="1045"/>
      <c r="AG102" s="1045"/>
      <c r="AH102" s="1045"/>
      <c r="AI102" s="1045"/>
      <c r="AJ102" s="1046"/>
      <c r="AK102" s="95"/>
    </row>
    <row r="103" spans="1:37" s="94" customFormat="1" ht="26.25" customHeight="1">
      <c r="A103" s="934" t="s">
        <v>56</v>
      </c>
      <c r="B103" s="935"/>
      <c r="C103" s="935"/>
      <c r="D103" s="936"/>
      <c r="E103" s="518"/>
      <c r="F103" s="482" t="s">
        <v>54</v>
      </c>
      <c r="G103" s="386"/>
      <c r="H103" s="386"/>
      <c r="I103" s="518"/>
      <c r="J103" s="482" t="s">
        <v>119</v>
      </c>
      <c r="K103" s="386"/>
      <c r="L103" s="386"/>
      <c r="M103" s="386"/>
      <c r="N103" s="386"/>
      <c r="O103" s="519"/>
      <c r="P103" s="482" t="s">
        <v>120</v>
      </c>
      <c r="Q103" s="386"/>
      <c r="R103" s="386"/>
      <c r="S103" s="386"/>
      <c r="T103" s="386"/>
      <c r="U103" s="386"/>
      <c r="V103" s="519"/>
      <c r="W103" s="482" t="s">
        <v>55</v>
      </c>
      <c r="X103" s="386"/>
      <c r="Y103" s="518"/>
      <c r="Z103" s="482" t="s">
        <v>50</v>
      </c>
      <c r="AA103" s="482"/>
      <c r="AB103" s="386"/>
      <c r="AC103" s="386"/>
      <c r="AD103" s="386"/>
      <c r="AE103" s="386"/>
      <c r="AF103" s="386"/>
      <c r="AG103" s="386"/>
      <c r="AH103" s="386"/>
      <c r="AI103" s="386"/>
      <c r="AJ103" s="520"/>
      <c r="AK103" s="95"/>
    </row>
    <row r="104" spans="1:37" s="94" customFormat="1" ht="15" customHeight="1">
      <c r="A104" s="953" t="s">
        <v>53</v>
      </c>
      <c r="B104" s="954"/>
      <c r="C104" s="954"/>
      <c r="D104" s="954"/>
      <c r="E104" s="486" t="s">
        <v>323</v>
      </c>
      <c r="F104" s="487"/>
      <c r="G104" s="488"/>
      <c r="H104" s="488"/>
      <c r="I104" s="488"/>
      <c r="J104" s="488"/>
      <c r="K104" s="488"/>
      <c r="L104" s="488"/>
      <c r="M104" s="488"/>
      <c r="N104" s="488"/>
      <c r="O104" s="487"/>
      <c r="P104" s="488"/>
      <c r="Q104" s="488"/>
      <c r="R104" s="488"/>
      <c r="S104" s="488"/>
      <c r="T104" s="488"/>
      <c r="U104" s="488"/>
      <c r="V104" s="487"/>
      <c r="W104" s="488"/>
      <c r="X104" s="488"/>
      <c r="Y104" s="488"/>
      <c r="Z104" s="488"/>
      <c r="AA104" s="488"/>
      <c r="AB104" s="488"/>
      <c r="AC104" s="488"/>
      <c r="AD104" s="488"/>
      <c r="AE104" s="488"/>
      <c r="AF104" s="488"/>
      <c r="AG104" s="488"/>
      <c r="AH104" s="488"/>
      <c r="AI104" s="488"/>
      <c r="AJ104" s="491"/>
      <c r="AK104" s="95"/>
    </row>
    <row r="105" spans="1:37" s="94" customFormat="1" ht="18" customHeight="1">
      <c r="A105" s="834"/>
      <c r="B105" s="835"/>
      <c r="C105" s="835"/>
      <c r="D105" s="835"/>
      <c r="E105" s="521"/>
      <c r="F105" s="490" t="s">
        <v>57</v>
      </c>
      <c r="G105" s="489"/>
      <c r="H105" s="489"/>
      <c r="I105" s="489"/>
      <c r="J105" s="489"/>
      <c r="K105" s="522"/>
      <c r="L105" s="490" t="s">
        <v>222</v>
      </c>
      <c r="M105" s="489"/>
      <c r="N105" s="489"/>
      <c r="O105" s="490"/>
      <c r="P105" s="490"/>
      <c r="Q105" s="494"/>
      <c r="R105" s="451"/>
      <c r="S105" s="490" t="s">
        <v>50</v>
      </c>
      <c r="T105" s="490"/>
      <c r="U105" s="490" t="s">
        <v>51</v>
      </c>
      <c r="V105" s="1005"/>
      <c r="W105" s="1005"/>
      <c r="X105" s="1005"/>
      <c r="Y105" s="1005"/>
      <c r="Z105" s="1005"/>
      <c r="AA105" s="1005"/>
      <c r="AB105" s="1005"/>
      <c r="AC105" s="1005"/>
      <c r="AD105" s="1005"/>
      <c r="AE105" s="1005"/>
      <c r="AF105" s="1005"/>
      <c r="AG105" s="1005"/>
      <c r="AH105" s="1005"/>
      <c r="AI105" s="1005"/>
      <c r="AJ105" s="496" t="s">
        <v>52</v>
      </c>
      <c r="AK105" s="95"/>
    </row>
    <row r="106" spans="1:37" s="94" customFormat="1" ht="15.75" customHeight="1" thickBot="1">
      <c r="A106" s="834"/>
      <c r="B106" s="835"/>
      <c r="C106" s="835"/>
      <c r="D106" s="835"/>
      <c r="E106" s="497" t="s">
        <v>58</v>
      </c>
      <c r="F106" s="494"/>
      <c r="G106" s="489"/>
      <c r="H106" s="489"/>
      <c r="I106" s="489"/>
      <c r="J106" s="489"/>
      <c r="K106" s="468"/>
      <c r="L106" s="489"/>
      <c r="M106" s="523" t="s">
        <v>89</v>
      </c>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6"/>
      <c r="AK106" s="95"/>
    </row>
    <row r="107" spans="1:37" s="94" customFormat="1" ht="75" customHeight="1" thickBot="1">
      <c r="A107" s="834"/>
      <c r="B107" s="835"/>
      <c r="C107" s="835"/>
      <c r="D107" s="835"/>
      <c r="E107" s="1037" t="s">
        <v>345</v>
      </c>
      <c r="F107" s="1038"/>
      <c r="G107" s="1038"/>
      <c r="H107" s="1038"/>
      <c r="I107" s="1038"/>
      <c r="J107" s="1038"/>
      <c r="K107" s="1038"/>
      <c r="L107" s="1038"/>
      <c r="M107" s="1038"/>
      <c r="N107" s="1038"/>
      <c r="O107" s="1038"/>
      <c r="P107" s="1038"/>
      <c r="Q107" s="1038"/>
      <c r="R107" s="1038"/>
      <c r="S107" s="1038"/>
      <c r="T107" s="1038"/>
      <c r="U107" s="1038"/>
      <c r="V107" s="1038"/>
      <c r="W107" s="1038"/>
      <c r="X107" s="1038"/>
      <c r="Y107" s="1038"/>
      <c r="Z107" s="1038"/>
      <c r="AA107" s="1038"/>
      <c r="AB107" s="1038"/>
      <c r="AC107" s="1038"/>
      <c r="AD107" s="1038"/>
      <c r="AE107" s="1038"/>
      <c r="AF107" s="1038"/>
      <c r="AG107" s="1038"/>
      <c r="AH107" s="1038"/>
      <c r="AI107" s="1038"/>
      <c r="AJ107" s="1039"/>
      <c r="AK107" s="95"/>
    </row>
    <row r="108" spans="1:37" s="94" customFormat="1" ht="12">
      <c r="A108" s="834"/>
      <c r="B108" s="835"/>
      <c r="C108" s="835"/>
      <c r="D108" s="835"/>
      <c r="E108" s="500" t="s">
        <v>368</v>
      </c>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t="s">
        <v>225</v>
      </c>
      <c r="AF108" s="498"/>
      <c r="AG108" s="498"/>
      <c r="AH108" s="498"/>
      <c r="AI108" s="498"/>
      <c r="AJ108" s="501"/>
      <c r="AK108" s="95"/>
    </row>
    <row r="109" spans="1:37" s="94" customFormat="1" ht="12">
      <c r="A109" s="834"/>
      <c r="B109" s="835"/>
      <c r="C109" s="835"/>
      <c r="D109" s="835"/>
      <c r="E109" s="500" t="s">
        <v>324</v>
      </c>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501"/>
      <c r="AK109" s="95"/>
    </row>
    <row r="110" spans="1:37" s="94" customFormat="1" ht="14.25" thickBot="1">
      <c r="A110" s="834"/>
      <c r="B110" s="835"/>
      <c r="C110" s="835"/>
      <c r="D110" s="835"/>
      <c r="E110" s="500" t="s">
        <v>425</v>
      </c>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502"/>
      <c r="AK110" s="91"/>
    </row>
    <row r="111" spans="1:37" s="94" customFormat="1" ht="18" customHeight="1" thickBot="1">
      <c r="A111" s="836"/>
      <c r="B111" s="837"/>
      <c r="C111" s="837"/>
      <c r="D111" s="837"/>
      <c r="E111" s="503" t="s">
        <v>224</v>
      </c>
      <c r="F111" s="385"/>
      <c r="G111" s="385"/>
      <c r="H111" s="385"/>
      <c r="I111" s="385"/>
      <c r="J111" s="385"/>
      <c r="K111" s="524"/>
      <c r="L111" s="913" t="s">
        <v>36</v>
      </c>
      <c r="M111" s="914"/>
      <c r="N111" s="945" t="s">
        <v>235</v>
      </c>
      <c r="O111" s="945"/>
      <c r="P111" s="504" t="s">
        <v>5</v>
      </c>
      <c r="Q111" s="945">
        <v>10</v>
      </c>
      <c r="R111" s="945"/>
      <c r="S111" s="504" t="s">
        <v>59</v>
      </c>
      <c r="T111" s="505" t="s">
        <v>51</v>
      </c>
      <c r="U111" s="525"/>
      <c r="V111" s="507" t="s">
        <v>60</v>
      </c>
      <c r="W111" s="505"/>
      <c r="X111" s="505"/>
      <c r="Y111" s="525"/>
      <c r="Z111" s="504" t="s">
        <v>61</v>
      </c>
      <c r="AA111" s="505"/>
      <c r="AB111" s="505" t="s">
        <v>52</v>
      </c>
      <c r="AC111" s="505"/>
      <c r="AD111" s="505"/>
      <c r="AE111" s="505"/>
      <c r="AF111" s="505"/>
      <c r="AG111" s="505"/>
      <c r="AH111" s="505"/>
      <c r="AI111" s="505"/>
      <c r="AJ111" s="508"/>
      <c r="AK111" s="95"/>
    </row>
    <row r="112" spans="1:37" s="94" customFormat="1" ht="12" customHeight="1">
      <c r="A112" s="473"/>
      <c r="B112" s="473"/>
      <c r="C112" s="473"/>
      <c r="D112" s="473"/>
      <c r="E112" s="510"/>
      <c r="F112" s="470"/>
      <c r="G112" s="470"/>
      <c r="H112" s="470"/>
      <c r="I112" s="470"/>
      <c r="J112" s="470"/>
      <c r="K112" s="470"/>
      <c r="L112" s="511"/>
      <c r="M112" s="511"/>
      <c r="N112" s="511"/>
      <c r="O112" s="511"/>
      <c r="P112" s="511"/>
      <c r="Q112" s="511"/>
      <c r="R112" s="511"/>
      <c r="S112" s="511"/>
      <c r="T112" s="470"/>
      <c r="U112" s="470"/>
      <c r="V112" s="512"/>
      <c r="W112" s="470"/>
      <c r="X112" s="470"/>
      <c r="Y112" s="470"/>
      <c r="Z112" s="511"/>
      <c r="AA112" s="470"/>
      <c r="AB112" s="470"/>
      <c r="AC112" s="470"/>
      <c r="AD112" s="470"/>
      <c r="AE112" s="470"/>
      <c r="AF112" s="470"/>
      <c r="AG112" s="470"/>
      <c r="AH112" s="470"/>
      <c r="AI112" s="470"/>
      <c r="AJ112" s="513"/>
      <c r="AK112" s="95"/>
    </row>
    <row r="113" spans="1:38" s="94" customFormat="1" ht="18" customHeight="1">
      <c r="A113" s="526" t="s">
        <v>371</v>
      </c>
      <c r="B113" s="473"/>
      <c r="C113" s="473"/>
      <c r="D113" s="473"/>
      <c r="E113" s="510"/>
      <c r="F113" s="470"/>
      <c r="G113" s="470"/>
      <c r="H113" s="470"/>
      <c r="I113" s="470"/>
      <c r="J113" s="470"/>
      <c r="K113" s="470"/>
      <c r="L113" s="511"/>
      <c r="M113" s="511"/>
      <c r="N113" s="511"/>
      <c r="O113" s="511"/>
      <c r="P113" s="511"/>
      <c r="Q113" s="511"/>
      <c r="R113" s="511"/>
      <c r="S113" s="511"/>
      <c r="T113" s="470"/>
      <c r="U113" s="470"/>
      <c r="V113" s="512"/>
      <c r="W113" s="470"/>
      <c r="X113" s="470"/>
      <c r="Y113" s="470"/>
      <c r="Z113" s="511"/>
      <c r="AA113" s="470"/>
      <c r="AB113" s="470"/>
      <c r="AC113" s="470"/>
      <c r="AD113" s="470"/>
      <c r="AE113" s="470"/>
      <c r="AF113" s="470"/>
      <c r="AG113" s="470"/>
      <c r="AH113" s="470"/>
      <c r="AI113" s="470"/>
      <c r="AJ113" s="513"/>
      <c r="AK113" s="95"/>
    </row>
    <row r="114" spans="1:38" s="94" customFormat="1" ht="12.75" thickBot="1">
      <c r="A114" s="475"/>
      <c r="B114" s="477"/>
      <c r="C114" s="477"/>
      <c r="D114" s="477"/>
      <c r="E114" s="510"/>
      <c r="F114" s="470"/>
      <c r="G114" s="470"/>
      <c r="H114" s="470"/>
      <c r="I114" s="470"/>
      <c r="J114" s="470"/>
      <c r="K114" s="470"/>
      <c r="L114" s="511"/>
      <c r="M114" s="511"/>
      <c r="N114" s="511"/>
      <c r="O114" s="511"/>
      <c r="P114" s="511"/>
      <c r="Q114" s="511"/>
      <c r="R114" s="511"/>
      <c r="S114" s="511"/>
      <c r="T114" s="470"/>
      <c r="U114" s="470"/>
      <c r="V114" s="512"/>
      <c r="W114" s="470"/>
      <c r="X114" s="470"/>
      <c r="Y114" s="470"/>
      <c r="Z114" s="511"/>
      <c r="AA114" s="470"/>
      <c r="AB114" s="470"/>
      <c r="AC114" s="470"/>
      <c r="AD114" s="470"/>
      <c r="AE114" s="470"/>
      <c r="AF114" s="470"/>
      <c r="AG114" s="470"/>
      <c r="AH114" s="470"/>
      <c r="AI114" s="470"/>
      <c r="AJ114" s="527" t="s">
        <v>369</v>
      </c>
    </row>
    <row r="115" spans="1:38" s="94" customFormat="1" ht="70.5" customHeight="1" thickBot="1">
      <c r="A115" s="934" t="s">
        <v>262</v>
      </c>
      <c r="B115" s="935"/>
      <c r="C115" s="935"/>
      <c r="D115" s="952"/>
      <c r="E115" s="946"/>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row>
    <row r="116" spans="1:38" s="94" customFormat="1" ht="70.5" customHeight="1" thickBot="1">
      <c r="A116" s="934" t="s">
        <v>370</v>
      </c>
      <c r="B116" s="935"/>
      <c r="C116" s="935"/>
      <c r="D116" s="952"/>
      <c r="E116" s="946"/>
      <c r="F116" s="947"/>
      <c r="G116" s="947"/>
      <c r="H116" s="947"/>
      <c r="I116" s="947"/>
      <c r="J116" s="947"/>
      <c r="K116" s="947"/>
      <c r="L116" s="947"/>
      <c r="M116" s="947"/>
      <c r="N116" s="947"/>
      <c r="O116" s="947"/>
      <c r="P116" s="947"/>
      <c r="Q116" s="947"/>
      <c r="R116" s="947"/>
      <c r="S116" s="947"/>
      <c r="T116" s="947"/>
      <c r="U116" s="947"/>
      <c r="V116" s="947"/>
      <c r="W116" s="947"/>
      <c r="X116" s="947"/>
      <c r="Y116" s="947"/>
      <c r="Z116" s="947"/>
      <c r="AA116" s="947"/>
      <c r="AB116" s="947"/>
      <c r="AC116" s="947"/>
      <c r="AD116" s="947"/>
      <c r="AE116" s="947"/>
      <c r="AF116" s="947"/>
      <c r="AG116" s="947"/>
      <c r="AH116" s="947"/>
      <c r="AI116" s="947"/>
      <c r="AJ116" s="948"/>
    </row>
    <row r="117" spans="1:38" s="94" customFormat="1" ht="18" customHeight="1">
      <c r="A117" s="431"/>
      <c r="B117" s="473"/>
      <c r="C117" s="473"/>
      <c r="D117" s="473"/>
      <c r="E117" s="510"/>
      <c r="F117" s="470"/>
      <c r="G117" s="470"/>
      <c r="H117" s="470"/>
      <c r="I117" s="470"/>
      <c r="J117" s="470"/>
      <c r="K117" s="470"/>
      <c r="L117" s="511"/>
      <c r="M117" s="511"/>
      <c r="N117" s="511"/>
      <c r="O117" s="511"/>
      <c r="P117" s="511"/>
      <c r="Q117" s="511"/>
      <c r="R117" s="511"/>
      <c r="S117" s="511"/>
      <c r="T117" s="470"/>
      <c r="U117" s="470"/>
      <c r="V117" s="512"/>
      <c r="W117" s="470"/>
      <c r="X117" s="470"/>
      <c r="Y117" s="470"/>
      <c r="Z117" s="511"/>
      <c r="AA117" s="470"/>
      <c r="AB117" s="470"/>
      <c r="AC117" s="470"/>
      <c r="AD117" s="470"/>
      <c r="AE117" s="470"/>
      <c r="AF117" s="470"/>
      <c r="AG117" s="470"/>
      <c r="AH117" s="470"/>
      <c r="AI117" s="470"/>
      <c r="AJ117" s="513"/>
    </row>
    <row r="118" spans="1:38" s="94" customFormat="1" ht="6.75" customHeight="1">
      <c r="A118" s="469"/>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528"/>
    </row>
    <row r="119" spans="1:38" s="94" customFormat="1" ht="18" customHeight="1">
      <c r="A119" s="292"/>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528"/>
    </row>
    <row r="120" spans="1:38" s="94" customFormat="1" ht="6.75" customHeight="1">
      <c r="A120" s="469"/>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528"/>
    </row>
    <row r="121" spans="1:38" s="94" customFormat="1" ht="17.25" customHeight="1">
      <c r="A121" s="529" t="s">
        <v>328</v>
      </c>
      <c r="B121" s="530"/>
      <c r="C121" s="530"/>
      <c r="D121" s="530"/>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473"/>
      <c r="AG121" s="335"/>
      <c r="AH121" s="335"/>
      <c r="AI121" s="335"/>
      <c r="AJ121" s="471"/>
      <c r="AL121" s="172"/>
    </row>
    <row r="122" spans="1:38" s="94" customFormat="1" ht="16.5" customHeight="1">
      <c r="A122" s="387"/>
      <c r="B122" s="387"/>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35"/>
      <c r="AF122" s="466" t="s">
        <v>260</v>
      </c>
      <c r="AG122" s="478"/>
      <c r="AH122" s="479" t="s">
        <v>170</v>
      </c>
      <c r="AI122" s="478"/>
      <c r="AJ122" s="480"/>
      <c r="AK122" s="95"/>
      <c r="AL122" s="109"/>
    </row>
    <row r="123" spans="1:38" s="94" customFormat="1" ht="17.25" customHeight="1">
      <c r="A123" s="387" t="s">
        <v>372</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471"/>
      <c r="AK123" s="95"/>
      <c r="AL123" s="109"/>
    </row>
    <row r="124" spans="1:38" s="94" customFormat="1" ht="6.75" customHeight="1" thickBot="1">
      <c r="A124" s="387"/>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471"/>
      <c r="AK124" s="95"/>
      <c r="AL124" s="109"/>
    </row>
    <row r="125" spans="1:38" s="94" customFormat="1" ht="17.25" customHeight="1" thickBot="1">
      <c r="A125" s="531" t="s">
        <v>373</v>
      </c>
      <c r="B125" s="532"/>
      <c r="C125" s="533"/>
      <c r="D125" s="533"/>
      <c r="E125" s="533"/>
      <c r="F125" s="533"/>
      <c r="G125" s="533"/>
      <c r="H125" s="533"/>
      <c r="I125" s="533"/>
      <c r="J125" s="533"/>
      <c r="K125" s="533"/>
      <c r="L125" s="533"/>
      <c r="M125" s="533"/>
      <c r="N125" s="533"/>
      <c r="O125" s="533"/>
      <c r="P125" s="533"/>
      <c r="Q125" s="533"/>
      <c r="R125" s="533"/>
      <c r="S125" s="533"/>
      <c r="T125" s="533"/>
      <c r="U125" s="534" t="s">
        <v>63</v>
      </c>
      <c r="V125" s="535"/>
      <c r="W125" s="535"/>
      <c r="X125" s="535"/>
      <c r="Y125" s="535"/>
      <c r="Z125" s="535"/>
      <c r="AA125" s="535"/>
      <c r="AB125" s="363"/>
      <c r="AC125" s="536"/>
      <c r="AD125" s="537" t="s">
        <v>77</v>
      </c>
      <c r="AE125" s="538"/>
      <c r="AF125" s="538"/>
      <c r="AG125" s="539"/>
      <c r="AH125" s="540" t="s">
        <v>78</v>
      </c>
      <c r="AI125" s="535"/>
      <c r="AJ125" s="541"/>
      <c r="AK125" s="95"/>
      <c r="AL125" s="106"/>
    </row>
    <row r="126" spans="1:38" s="94" customFormat="1" ht="18" customHeight="1">
      <c r="A126" s="542"/>
      <c r="B126" s="543" t="s">
        <v>325</v>
      </c>
      <c r="C126" s="442" t="s">
        <v>334</v>
      </c>
      <c r="D126" s="442"/>
      <c r="E126" s="442"/>
      <c r="F126" s="442"/>
      <c r="G126" s="442"/>
      <c r="H126" s="442"/>
      <c r="I126" s="442"/>
      <c r="J126" s="442"/>
      <c r="K126" s="442"/>
      <c r="L126" s="442"/>
      <c r="M126" s="442"/>
      <c r="N126" s="442"/>
      <c r="O126" s="442"/>
      <c r="P126" s="442"/>
      <c r="Q126" s="442"/>
      <c r="R126" s="442"/>
      <c r="S126" s="442"/>
      <c r="T126" s="442"/>
      <c r="U126" s="431"/>
      <c r="V126" s="431"/>
      <c r="W126" s="431"/>
      <c r="X126" s="431"/>
      <c r="Y126" s="544"/>
      <c r="Z126" s="544"/>
      <c r="AA126" s="544"/>
      <c r="AB126" s="544"/>
      <c r="AC126" s="387"/>
      <c r="AD126" s="387"/>
      <c r="AE126" s="387"/>
      <c r="AF126" s="387"/>
      <c r="AG126" s="369"/>
      <c r="AH126" s="369"/>
      <c r="AI126" s="369"/>
      <c r="AJ126" s="545"/>
      <c r="AK126" s="173"/>
      <c r="AL126" s="174"/>
    </row>
    <row r="127" spans="1:38" s="94" customFormat="1" ht="18" customHeight="1">
      <c r="A127" s="542"/>
      <c r="B127" s="546" t="s">
        <v>326</v>
      </c>
      <c r="C127" s="547" t="s">
        <v>335</v>
      </c>
      <c r="D127" s="547"/>
      <c r="E127" s="547"/>
      <c r="F127" s="547"/>
      <c r="G127" s="547"/>
      <c r="H127" s="547"/>
      <c r="I127" s="547"/>
      <c r="J127" s="547"/>
      <c r="K127" s="547"/>
      <c r="L127" s="547"/>
      <c r="M127" s="547"/>
      <c r="N127" s="547"/>
      <c r="O127" s="547"/>
      <c r="P127" s="547"/>
      <c r="Q127" s="547"/>
      <c r="R127" s="547"/>
      <c r="S127" s="547"/>
      <c r="T127" s="547"/>
      <c r="U127" s="547"/>
      <c r="V127" s="547"/>
      <c r="W127" s="547"/>
      <c r="X127" s="547"/>
      <c r="Y127" s="548"/>
      <c r="Z127" s="548"/>
      <c r="AA127" s="548"/>
      <c r="AB127" s="548"/>
      <c r="AC127" s="549"/>
      <c r="AD127" s="550"/>
      <c r="AE127" s="549"/>
      <c r="AF127" s="549"/>
      <c r="AG127" s="551"/>
      <c r="AH127" s="551"/>
      <c r="AI127" s="551"/>
      <c r="AJ127" s="552"/>
      <c r="AK127" s="173"/>
      <c r="AL127" s="174"/>
    </row>
    <row r="128" spans="1:38" s="94" customFormat="1" ht="18" customHeight="1">
      <c r="A128" s="553"/>
      <c r="B128" s="554" t="s">
        <v>327</v>
      </c>
      <c r="C128" s="476" t="s">
        <v>338</v>
      </c>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555"/>
      <c r="Z128" s="555"/>
      <c r="AA128" s="555"/>
      <c r="AB128" s="555"/>
      <c r="AC128" s="384"/>
      <c r="AD128" s="384"/>
      <c r="AE128" s="384"/>
      <c r="AF128" s="384"/>
      <c r="AG128" s="556"/>
      <c r="AH128" s="556"/>
      <c r="AI128" s="556"/>
      <c r="AJ128" s="557"/>
      <c r="AK128" s="173"/>
      <c r="AL128" s="174"/>
    </row>
    <row r="129" spans="1:38" s="94" customFormat="1" ht="10.5" customHeight="1" thickBot="1">
      <c r="A129" s="558"/>
      <c r="B129" s="559"/>
      <c r="C129" s="431"/>
      <c r="D129" s="473"/>
      <c r="E129" s="473"/>
      <c r="F129" s="473"/>
      <c r="G129" s="473"/>
      <c r="H129" s="473"/>
      <c r="I129" s="473"/>
      <c r="J129" s="473"/>
      <c r="K129" s="473"/>
      <c r="L129" s="473"/>
      <c r="M129" s="473"/>
      <c r="N129" s="473"/>
      <c r="O129" s="473"/>
      <c r="P129" s="473"/>
      <c r="Q129" s="473"/>
      <c r="R129" s="473"/>
      <c r="S129" s="473"/>
      <c r="T129" s="473"/>
      <c r="U129" s="473"/>
      <c r="V129" s="473"/>
      <c r="W129" s="473"/>
      <c r="X129" s="473"/>
      <c r="Y129" s="544"/>
      <c r="Z129" s="544"/>
      <c r="AA129" s="544"/>
      <c r="AB129" s="544"/>
      <c r="AC129" s="387"/>
      <c r="AD129" s="387"/>
      <c r="AE129" s="387"/>
      <c r="AF129" s="387"/>
      <c r="AG129" s="369"/>
      <c r="AH129" s="369"/>
      <c r="AI129" s="369"/>
      <c r="AJ129" s="560"/>
      <c r="AK129" s="173"/>
      <c r="AL129" s="174"/>
    </row>
    <row r="130" spans="1:38" s="94" customFormat="1" ht="17.25" customHeight="1" thickBot="1">
      <c r="A130" s="561" t="s">
        <v>374</v>
      </c>
      <c r="B130" s="562"/>
      <c r="C130" s="562"/>
      <c r="D130" s="562"/>
      <c r="E130" s="562"/>
      <c r="F130" s="562"/>
      <c r="G130" s="562"/>
      <c r="H130" s="562"/>
      <c r="I130" s="562"/>
      <c r="J130" s="562"/>
      <c r="K130" s="562"/>
      <c r="L130" s="562"/>
      <c r="M130" s="562"/>
      <c r="N130" s="562"/>
      <c r="O130" s="562"/>
      <c r="P130" s="562"/>
      <c r="Q130" s="562"/>
      <c r="R130" s="562"/>
      <c r="S130" s="562"/>
      <c r="T130" s="563"/>
      <c r="U130" s="534" t="s">
        <v>63</v>
      </c>
      <c r="V130" s="363"/>
      <c r="W130" s="535"/>
      <c r="X130" s="535"/>
      <c r="Y130" s="535"/>
      <c r="Z130" s="535"/>
      <c r="AA130" s="535"/>
      <c r="AB130" s="535"/>
      <c r="AC130" s="536"/>
      <c r="AD130" s="537" t="s">
        <v>77</v>
      </c>
      <c r="AE130" s="538"/>
      <c r="AF130" s="538"/>
      <c r="AG130" s="539"/>
      <c r="AH130" s="540" t="s">
        <v>78</v>
      </c>
      <c r="AI130" s="535"/>
      <c r="AJ130" s="541"/>
      <c r="AK130" s="176"/>
      <c r="AL130" s="177"/>
    </row>
    <row r="131" spans="1:38" s="94" customFormat="1" ht="31.5" customHeight="1">
      <c r="A131" s="977"/>
      <c r="B131" s="564" t="s">
        <v>66</v>
      </c>
      <c r="C131" s="949" t="s">
        <v>340</v>
      </c>
      <c r="D131" s="950"/>
      <c r="E131" s="950"/>
      <c r="F131" s="950"/>
      <c r="G131" s="950"/>
      <c r="H131" s="950"/>
      <c r="I131" s="950"/>
      <c r="J131" s="950"/>
      <c r="K131" s="950"/>
      <c r="L131" s="950"/>
      <c r="M131" s="950"/>
      <c r="N131" s="950"/>
      <c r="O131" s="950"/>
      <c r="P131" s="950"/>
      <c r="Q131" s="950"/>
      <c r="R131" s="950"/>
      <c r="S131" s="950"/>
      <c r="T131" s="950"/>
      <c r="U131" s="950"/>
      <c r="V131" s="950"/>
      <c r="W131" s="950"/>
      <c r="X131" s="950"/>
      <c r="Y131" s="950"/>
      <c r="Z131" s="950"/>
      <c r="AA131" s="950"/>
      <c r="AB131" s="950"/>
      <c r="AC131" s="950"/>
      <c r="AD131" s="950"/>
      <c r="AE131" s="950"/>
      <c r="AF131" s="950"/>
      <c r="AG131" s="950"/>
      <c r="AH131" s="950"/>
      <c r="AI131" s="950"/>
      <c r="AJ131" s="951"/>
      <c r="AK131" s="95"/>
      <c r="AL131" s="178"/>
    </row>
    <row r="132" spans="1:38" s="94" customFormat="1" ht="15" customHeight="1">
      <c r="A132" s="978"/>
      <c r="B132" s="983"/>
      <c r="C132" s="985" t="s">
        <v>329</v>
      </c>
      <c r="D132" s="802"/>
      <c r="E132" s="802"/>
      <c r="F132" s="802"/>
      <c r="G132" s="802"/>
      <c r="H132" s="802"/>
      <c r="I132" s="802"/>
      <c r="J132" s="986"/>
      <c r="K132" s="987"/>
      <c r="L132" s="972" t="s">
        <v>330</v>
      </c>
      <c r="M132" s="1053" t="s">
        <v>426</v>
      </c>
      <c r="N132" s="835"/>
      <c r="O132" s="835"/>
      <c r="P132" s="835"/>
      <c r="Q132" s="835"/>
      <c r="R132" s="835"/>
      <c r="S132" s="835"/>
      <c r="T132" s="835"/>
      <c r="U132" s="835"/>
      <c r="V132" s="835"/>
      <c r="W132" s="835"/>
      <c r="X132" s="835"/>
      <c r="Y132" s="835"/>
      <c r="Z132" s="835"/>
      <c r="AA132" s="835"/>
      <c r="AB132" s="835"/>
      <c r="AC132" s="835"/>
      <c r="AD132" s="835"/>
      <c r="AE132" s="835"/>
      <c r="AF132" s="835"/>
      <c r="AG132" s="835"/>
      <c r="AH132" s="835"/>
      <c r="AI132" s="835"/>
      <c r="AJ132" s="1054"/>
      <c r="AK132" s="179"/>
      <c r="AL132" s="180"/>
    </row>
    <row r="133" spans="1:38" s="94" customFormat="1" ht="15" customHeight="1" thickBot="1">
      <c r="A133" s="978"/>
      <c r="B133" s="984"/>
      <c r="C133" s="985"/>
      <c r="D133" s="802"/>
      <c r="E133" s="802"/>
      <c r="F133" s="802"/>
      <c r="G133" s="802"/>
      <c r="H133" s="802"/>
      <c r="I133" s="802"/>
      <c r="J133" s="986"/>
      <c r="K133" s="987"/>
      <c r="L133" s="972"/>
      <c r="M133" s="1053"/>
      <c r="N133" s="835"/>
      <c r="O133" s="835"/>
      <c r="P133" s="835"/>
      <c r="Q133" s="835"/>
      <c r="R133" s="835"/>
      <c r="S133" s="835"/>
      <c r="T133" s="835"/>
      <c r="U133" s="835"/>
      <c r="V133" s="835"/>
      <c r="W133" s="835"/>
      <c r="X133" s="835"/>
      <c r="Y133" s="835"/>
      <c r="Z133" s="835"/>
      <c r="AA133" s="835"/>
      <c r="AB133" s="835"/>
      <c r="AC133" s="835"/>
      <c r="AD133" s="835"/>
      <c r="AE133" s="835"/>
      <c r="AF133" s="835"/>
      <c r="AG133" s="835"/>
      <c r="AH133" s="835"/>
      <c r="AI133" s="835"/>
      <c r="AJ133" s="1054"/>
      <c r="AK133" s="179"/>
      <c r="AL133" s="180"/>
    </row>
    <row r="134" spans="1:38" s="94" customFormat="1" ht="75" customHeight="1" thickBot="1">
      <c r="A134" s="978"/>
      <c r="B134" s="984"/>
      <c r="C134" s="985"/>
      <c r="D134" s="802"/>
      <c r="E134" s="802"/>
      <c r="F134" s="802"/>
      <c r="G134" s="802"/>
      <c r="H134" s="802"/>
      <c r="I134" s="802"/>
      <c r="J134" s="986"/>
      <c r="K134" s="565"/>
      <c r="L134" s="988"/>
      <c r="M134" s="969"/>
      <c r="N134" s="970"/>
      <c r="O134" s="970"/>
      <c r="P134" s="970"/>
      <c r="Q134" s="970"/>
      <c r="R134" s="970"/>
      <c r="S134" s="970"/>
      <c r="T134" s="970"/>
      <c r="U134" s="970"/>
      <c r="V134" s="970"/>
      <c r="W134" s="970"/>
      <c r="X134" s="970"/>
      <c r="Y134" s="970"/>
      <c r="Z134" s="970"/>
      <c r="AA134" s="970"/>
      <c r="AB134" s="970"/>
      <c r="AC134" s="970"/>
      <c r="AD134" s="970"/>
      <c r="AE134" s="970"/>
      <c r="AF134" s="970"/>
      <c r="AG134" s="970"/>
      <c r="AH134" s="970"/>
      <c r="AI134" s="970"/>
      <c r="AJ134" s="971"/>
      <c r="AK134" s="95"/>
      <c r="AL134" s="180"/>
    </row>
    <row r="135" spans="1:38" s="94" customFormat="1" ht="17.25" customHeight="1" thickBot="1">
      <c r="A135" s="978"/>
      <c r="B135" s="984"/>
      <c r="C135" s="985"/>
      <c r="D135" s="802"/>
      <c r="E135" s="802"/>
      <c r="F135" s="802"/>
      <c r="G135" s="802"/>
      <c r="H135" s="802"/>
      <c r="I135" s="802"/>
      <c r="J135" s="986"/>
      <c r="K135" s="566"/>
      <c r="L135" s="972" t="s">
        <v>331</v>
      </c>
      <c r="M135" s="567" t="s">
        <v>69</v>
      </c>
      <c r="N135" s="568"/>
      <c r="O135" s="568"/>
      <c r="P135" s="568"/>
      <c r="Q135" s="568"/>
      <c r="R135" s="568"/>
      <c r="S135" s="568"/>
      <c r="T135" s="568"/>
      <c r="U135" s="568"/>
      <c r="V135" s="369" t="s">
        <v>79</v>
      </c>
      <c r="W135" s="568"/>
      <c r="X135" s="568"/>
      <c r="Y135" s="568"/>
      <c r="Z135" s="568"/>
      <c r="AA135" s="568"/>
      <c r="AB135" s="568"/>
      <c r="AC135" s="568"/>
      <c r="AD135" s="568"/>
      <c r="AE135" s="568"/>
      <c r="AF135" s="568"/>
      <c r="AG135" s="568"/>
      <c r="AH135" s="568"/>
      <c r="AI135" s="568"/>
      <c r="AJ135" s="569"/>
      <c r="AK135" s="179"/>
      <c r="AL135" s="180"/>
    </row>
    <row r="136" spans="1:38" s="94" customFormat="1" ht="75" customHeight="1" thickBot="1">
      <c r="A136" s="979"/>
      <c r="B136" s="984"/>
      <c r="C136" s="985"/>
      <c r="D136" s="802"/>
      <c r="E136" s="802"/>
      <c r="F136" s="802"/>
      <c r="G136" s="802"/>
      <c r="H136" s="802"/>
      <c r="I136" s="802"/>
      <c r="J136" s="986"/>
      <c r="K136" s="570"/>
      <c r="L136" s="973"/>
      <c r="M136" s="974" t="s">
        <v>236</v>
      </c>
      <c r="N136" s="975"/>
      <c r="O136" s="975"/>
      <c r="P136" s="975"/>
      <c r="Q136" s="975"/>
      <c r="R136" s="975"/>
      <c r="S136" s="975"/>
      <c r="T136" s="975"/>
      <c r="U136" s="975"/>
      <c r="V136" s="975"/>
      <c r="W136" s="975"/>
      <c r="X136" s="975"/>
      <c r="Y136" s="975"/>
      <c r="Z136" s="975"/>
      <c r="AA136" s="975"/>
      <c r="AB136" s="975"/>
      <c r="AC136" s="975"/>
      <c r="AD136" s="975"/>
      <c r="AE136" s="975"/>
      <c r="AF136" s="975"/>
      <c r="AG136" s="975"/>
      <c r="AH136" s="975"/>
      <c r="AI136" s="975"/>
      <c r="AJ136" s="976"/>
      <c r="AK136" s="95"/>
      <c r="AL136" s="170"/>
    </row>
    <row r="137" spans="1:38" s="94" customFormat="1" ht="18" customHeight="1">
      <c r="A137" s="571"/>
      <c r="B137" s="572" t="s">
        <v>336</v>
      </c>
      <c r="C137" s="573" t="s">
        <v>337</v>
      </c>
      <c r="D137" s="574"/>
      <c r="E137" s="574"/>
      <c r="F137" s="574"/>
      <c r="G137" s="574"/>
      <c r="H137" s="574"/>
      <c r="I137" s="574"/>
      <c r="J137" s="574"/>
      <c r="K137" s="574"/>
      <c r="L137" s="574"/>
      <c r="M137" s="477"/>
      <c r="N137" s="477"/>
      <c r="O137" s="477"/>
      <c r="P137" s="477"/>
      <c r="Q137" s="477"/>
      <c r="R137" s="477"/>
      <c r="S137" s="477"/>
      <c r="T137" s="477"/>
      <c r="U137" s="477"/>
      <c r="V137" s="477"/>
      <c r="W137" s="477"/>
      <c r="X137" s="477"/>
      <c r="Y137" s="555"/>
      <c r="Z137" s="555"/>
      <c r="AA137" s="555"/>
      <c r="AB137" s="555"/>
      <c r="AC137" s="384"/>
      <c r="AD137" s="384"/>
      <c r="AE137" s="384"/>
      <c r="AF137" s="384"/>
      <c r="AG137" s="556"/>
      <c r="AH137" s="556"/>
      <c r="AI137" s="556"/>
      <c r="AJ137" s="575"/>
      <c r="AK137" s="173"/>
      <c r="AL137" s="174"/>
    </row>
    <row r="138" spans="1:38" s="94" customFormat="1" ht="10.5" customHeight="1" thickBot="1">
      <c r="A138" s="469"/>
      <c r="B138" s="469"/>
      <c r="C138" s="469"/>
      <c r="D138" s="469"/>
      <c r="E138" s="469"/>
      <c r="F138" s="469"/>
      <c r="G138" s="469"/>
      <c r="H138" s="469"/>
      <c r="I138" s="469"/>
      <c r="J138" s="469"/>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528"/>
      <c r="AL138" s="110"/>
    </row>
    <row r="139" spans="1:38" s="94" customFormat="1" ht="17.25" customHeight="1" thickBot="1">
      <c r="A139" s="576" t="s">
        <v>375</v>
      </c>
      <c r="B139" s="577"/>
      <c r="C139" s="577"/>
      <c r="D139" s="577"/>
      <c r="E139" s="577"/>
      <c r="F139" s="577"/>
      <c r="G139" s="577"/>
      <c r="H139" s="577"/>
      <c r="I139" s="577"/>
      <c r="J139" s="577"/>
      <c r="K139" s="577"/>
      <c r="L139" s="577"/>
      <c r="M139" s="577"/>
      <c r="N139" s="577"/>
      <c r="O139" s="577"/>
      <c r="P139" s="577"/>
      <c r="Q139" s="577"/>
      <c r="R139" s="577"/>
      <c r="S139" s="577"/>
      <c r="T139" s="577"/>
      <c r="U139" s="534" t="s">
        <v>110</v>
      </c>
      <c r="V139" s="363"/>
      <c r="W139" s="578"/>
      <c r="X139" s="578"/>
      <c r="Y139" s="578"/>
      <c r="Z139" s="578"/>
      <c r="AA139" s="578"/>
      <c r="AB139" s="578"/>
      <c r="AC139" s="536"/>
      <c r="AD139" s="537" t="s">
        <v>77</v>
      </c>
      <c r="AE139" s="538"/>
      <c r="AF139" s="538"/>
      <c r="AG139" s="539"/>
      <c r="AH139" s="540" t="s">
        <v>78</v>
      </c>
      <c r="AI139" s="535"/>
      <c r="AJ139" s="541"/>
      <c r="AK139" s="91"/>
      <c r="AL139" s="177"/>
    </row>
    <row r="140" spans="1:38" s="94" customFormat="1" ht="25.5" customHeight="1">
      <c r="A140" s="977"/>
      <c r="B140" s="579" t="s">
        <v>325</v>
      </c>
      <c r="C140" s="980" t="s">
        <v>111</v>
      </c>
      <c r="D140" s="981"/>
      <c r="E140" s="981"/>
      <c r="F140" s="981"/>
      <c r="G140" s="981"/>
      <c r="H140" s="981"/>
      <c r="I140" s="981"/>
      <c r="J140" s="981"/>
      <c r="K140" s="981"/>
      <c r="L140" s="981"/>
      <c r="M140" s="981"/>
      <c r="N140" s="981"/>
      <c r="O140" s="981"/>
      <c r="P140" s="981"/>
      <c r="Q140" s="981"/>
      <c r="R140" s="981"/>
      <c r="S140" s="981"/>
      <c r="T140" s="981"/>
      <c r="U140" s="805"/>
      <c r="V140" s="805"/>
      <c r="W140" s="805"/>
      <c r="X140" s="805"/>
      <c r="Y140" s="805"/>
      <c r="Z140" s="805"/>
      <c r="AA140" s="805"/>
      <c r="AB140" s="805"/>
      <c r="AC140" s="805"/>
      <c r="AD140" s="805"/>
      <c r="AE140" s="805"/>
      <c r="AF140" s="805"/>
      <c r="AG140" s="805"/>
      <c r="AH140" s="805"/>
      <c r="AI140" s="805"/>
      <c r="AJ140" s="982"/>
      <c r="AK140" s="91"/>
      <c r="AL140" s="170"/>
    </row>
    <row r="141" spans="1:38" s="94" customFormat="1" ht="27" customHeight="1">
      <c r="A141" s="978"/>
      <c r="B141" s="1030"/>
      <c r="C141" s="1013" t="s">
        <v>339</v>
      </c>
      <c r="D141" s="799"/>
      <c r="E141" s="799"/>
      <c r="F141" s="799"/>
      <c r="G141" s="799"/>
      <c r="H141" s="799"/>
      <c r="I141" s="799"/>
      <c r="J141" s="1014"/>
      <c r="K141" s="580"/>
      <c r="L141" s="581" t="s">
        <v>113</v>
      </c>
      <c r="M141" s="958" t="s">
        <v>67</v>
      </c>
      <c r="N141" s="959"/>
      <c r="O141" s="959"/>
      <c r="P141" s="959"/>
      <c r="Q141" s="959"/>
      <c r="R141" s="959"/>
      <c r="S141" s="959"/>
      <c r="T141" s="959"/>
      <c r="U141" s="959"/>
      <c r="V141" s="959"/>
      <c r="W141" s="959"/>
      <c r="X141" s="959"/>
      <c r="Y141" s="959"/>
      <c r="Z141" s="959"/>
      <c r="AA141" s="959"/>
      <c r="AB141" s="959"/>
      <c r="AC141" s="959"/>
      <c r="AD141" s="959"/>
      <c r="AE141" s="959"/>
      <c r="AF141" s="959"/>
      <c r="AG141" s="959"/>
      <c r="AH141" s="959"/>
      <c r="AI141" s="959"/>
      <c r="AJ141" s="960"/>
      <c r="AK141" s="91"/>
      <c r="AL141" s="174"/>
    </row>
    <row r="142" spans="1:38" s="94" customFormat="1" ht="40.5" customHeight="1">
      <c r="A142" s="978"/>
      <c r="B142" s="984"/>
      <c r="C142" s="985"/>
      <c r="D142" s="802"/>
      <c r="E142" s="802"/>
      <c r="F142" s="802"/>
      <c r="G142" s="802"/>
      <c r="H142" s="802"/>
      <c r="I142" s="802"/>
      <c r="J142" s="986"/>
      <c r="K142" s="582"/>
      <c r="L142" s="583" t="s">
        <v>333</v>
      </c>
      <c r="M142" s="961" t="s">
        <v>64</v>
      </c>
      <c r="N142" s="962"/>
      <c r="O142" s="962"/>
      <c r="P142" s="962"/>
      <c r="Q142" s="962"/>
      <c r="R142" s="962"/>
      <c r="S142" s="962"/>
      <c r="T142" s="962"/>
      <c r="U142" s="962"/>
      <c r="V142" s="962"/>
      <c r="W142" s="962"/>
      <c r="X142" s="962"/>
      <c r="Y142" s="962"/>
      <c r="Z142" s="962"/>
      <c r="AA142" s="962"/>
      <c r="AB142" s="962"/>
      <c r="AC142" s="962"/>
      <c r="AD142" s="962"/>
      <c r="AE142" s="962"/>
      <c r="AF142" s="962"/>
      <c r="AG142" s="962"/>
      <c r="AH142" s="962"/>
      <c r="AI142" s="962"/>
      <c r="AJ142" s="963"/>
      <c r="AK142" s="181"/>
      <c r="AL142" s="182"/>
    </row>
    <row r="143" spans="1:38" s="94" customFormat="1" ht="40.5" customHeight="1">
      <c r="A143" s="979"/>
      <c r="B143" s="984"/>
      <c r="C143" s="985"/>
      <c r="D143" s="802"/>
      <c r="E143" s="802"/>
      <c r="F143" s="802"/>
      <c r="G143" s="802"/>
      <c r="H143" s="802"/>
      <c r="I143" s="802"/>
      <c r="J143" s="986"/>
      <c r="K143" s="570"/>
      <c r="L143" s="584" t="s">
        <v>332</v>
      </c>
      <c r="M143" s="989" t="s">
        <v>68</v>
      </c>
      <c r="N143" s="990"/>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1"/>
      <c r="AK143" s="181"/>
      <c r="AL143" s="182"/>
    </row>
    <row r="144" spans="1:38" s="94" customFormat="1" ht="18" customHeight="1">
      <c r="A144" s="571"/>
      <c r="B144" s="572" t="s">
        <v>336</v>
      </c>
      <c r="C144" s="573" t="s">
        <v>337</v>
      </c>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85"/>
      <c r="Z144" s="585"/>
      <c r="AA144" s="585"/>
      <c r="AB144" s="585"/>
      <c r="AC144" s="586"/>
      <c r="AD144" s="586"/>
      <c r="AE144" s="586"/>
      <c r="AF144" s="586"/>
      <c r="AG144" s="587"/>
      <c r="AH144" s="587"/>
      <c r="AI144" s="587"/>
      <c r="AJ144" s="588"/>
      <c r="AK144" s="173"/>
      <c r="AL144" s="174"/>
    </row>
    <row r="145" spans="1:46" s="94" customFormat="1" ht="28.5" customHeight="1">
      <c r="A145" s="968" t="s">
        <v>185</v>
      </c>
      <c r="B145" s="968"/>
      <c r="C145" s="968"/>
      <c r="D145" s="968"/>
      <c r="E145" s="968"/>
      <c r="F145" s="968"/>
      <c r="G145" s="968"/>
      <c r="H145" s="968"/>
      <c r="I145" s="968"/>
      <c r="J145" s="968"/>
      <c r="K145" s="968"/>
      <c r="L145" s="968"/>
      <c r="M145" s="968"/>
      <c r="N145" s="968"/>
      <c r="O145" s="968"/>
      <c r="P145" s="968"/>
      <c r="Q145" s="968"/>
      <c r="R145" s="968"/>
      <c r="S145" s="968"/>
      <c r="T145" s="968"/>
      <c r="U145" s="968"/>
      <c r="V145" s="968"/>
      <c r="W145" s="968"/>
      <c r="X145" s="968"/>
      <c r="Y145" s="968"/>
      <c r="Z145" s="968"/>
      <c r="AA145" s="968"/>
      <c r="AB145" s="968"/>
      <c r="AC145" s="968"/>
      <c r="AD145" s="968"/>
      <c r="AE145" s="968"/>
      <c r="AF145" s="968"/>
      <c r="AG145" s="968"/>
      <c r="AH145" s="968"/>
      <c r="AI145" s="968"/>
      <c r="AJ145" s="968"/>
      <c r="AK145" s="181"/>
      <c r="AL145" s="170"/>
    </row>
    <row r="146" spans="1:46">
      <c r="A146" s="331" t="s">
        <v>261</v>
      </c>
      <c r="B146" s="293"/>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293"/>
      <c r="AH146" s="293"/>
      <c r="AI146" s="293"/>
      <c r="AJ146" s="295"/>
      <c r="AK146" s="181"/>
      <c r="AT146" s="97"/>
    </row>
    <row r="147" spans="1:46" ht="18" customHeight="1">
      <c r="A147" s="331"/>
      <c r="B147" s="293"/>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293"/>
      <c r="AF147" s="466" t="s">
        <v>260</v>
      </c>
      <c r="AG147" s="589"/>
      <c r="AH147" s="590" t="s">
        <v>170</v>
      </c>
      <c r="AI147" s="589"/>
      <c r="AJ147" s="591"/>
      <c r="AK147" s="95"/>
      <c r="AT147" s="97"/>
    </row>
    <row r="148" spans="1:46" ht="83.25" customHeight="1">
      <c r="A148" s="1006" t="s">
        <v>429</v>
      </c>
      <c r="B148" s="1007"/>
      <c r="C148" s="1007"/>
      <c r="D148" s="1007"/>
      <c r="E148" s="1007"/>
      <c r="F148" s="1007"/>
      <c r="G148" s="1007"/>
      <c r="H148" s="1007"/>
      <c r="I148" s="1007"/>
      <c r="J148" s="1007"/>
      <c r="K148" s="1007"/>
      <c r="L148" s="1007"/>
      <c r="M148" s="1007"/>
      <c r="N148" s="1007"/>
      <c r="O148" s="1007"/>
      <c r="P148" s="1007"/>
      <c r="Q148" s="1007"/>
      <c r="R148" s="1007"/>
      <c r="S148" s="1007"/>
      <c r="T148" s="1007"/>
      <c r="U148" s="1007"/>
      <c r="V148" s="1007"/>
      <c r="W148" s="1007"/>
      <c r="X148" s="1007"/>
      <c r="Y148" s="1007"/>
      <c r="Z148" s="1007"/>
      <c r="AA148" s="1007"/>
      <c r="AB148" s="1007"/>
      <c r="AC148" s="1007"/>
      <c r="AD148" s="1007"/>
      <c r="AE148" s="1007"/>
      <c r="AF148" s="1007"/>
      <c r="AG148" s="1007"/>
      <c r="AH148" s="1007"/>
      <c r="AI148" s="1007"/>
      <c r="AJ148" s="1008"/>
      <c r="AK148" s="183"/>
      <c r="AT148" s="97"/>
    </row>
    <row r="149" spans="1:46" ht="7.5" customHeight="1">
      <c r="A149" s="592"/>
      <c r="B149" s="592"/>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3"/>
      <c r="AK149" s="183"/>
      <c r="AT149" s="97"/>
    </row>
    <row r="150" spans="1:46" ht="15" customHeight="1" thickBot="1">
      <c r="A150" s="1015" t="s">
        <v>430</v>
      </c>
      <c r="B150" s="1016"/>
      <c r="C150" s="1016"/>
      <c r="D150" s="1017"/>
      <c r="E150" s="992" t="s">
        <v>65</v>
      </c>
      <c r="F150" s="993"/>
      <c r="G150" s="993"/>
      <c r="H150" s="993"/>
      <c r="I150" s="993"/>
      <c r="J150" s="993"/>
      <c r="K150" s="993"/>
      <c r="L150" s="993"/>
      <c r="M150" s="993"/>
      <c r="N150" s="993"/>
      <c r="O150" s="993"/>
      <c r="P150" s="993"/>
      <c r="Q150" s="993"/>
      <c r="R150" s="993"/>
      <c r="S150" s="993"/>
      <c r="T150" s="993"/>
      <c r="U150" s="993"/>
      <c r="V150" s="993"/>
      <c r="W150" s="993"/>
      <c r="X150" s="993"/>
      <c r="Y150" s="993"/>
      <c r="Z150" s="993"/>
      <c r="AA150" s="993"/>
      <c r="AB150" s="993"/>
      <c r="AC150" s="993"/>
      <c r="AD150" s="993"/>
      <c r="AE150" s="993"/>
      <c r="AF150" s="993"/>
      <c r="AG150" s="993"/>
      <c r="AH150" s="993"/>
      <c r="AI150" s="993"/>
      <c r="AJ150" s="994"/>
      <c r="AK150" s="183"/>
      <c r="AT150" s="97"/>
    </row>
    <row r="151" spans="1:46" s="184" customFormat="1" ht="14.25" customHeight="1">
      <c r="A151" s="798" t="s">
        <v>431</v>
      </c>
      <c r="B151" s="799"/>
      <c r="C151" s="799"/>
      <c r="D151" s="800"/>
      <c r="E151" s="594"/>
      <c r="F151" s="995" t="s">
        <v>432</v>
      </c>
      <c r="G151" s="995"/>
      <c r="H151" s="995"/>
      <c r="I151" s="995"/>
      <c r="J151" s="995"/>
      <c r="K151" s="995"/>
      <c r="L151" s="995"/>
      <c r="M151" s="995"/>
      <c r="N151" s="995"/>
      <c r="O151" s="995"/>
      <c r="P151" s="995"/>
      <c r="Q151" s="995"/>
      <c r="R151" s="995"/>
      <c r="S151" s="995"/>
      <c r="T151" s="995"/>
      <c r="U151" s="995"/>
      <c r="V151" s="995"/>
      <c r="W151" s="995"/>
      <c r="X151" s="995"/>
      <c r="Y151" s="995"/>
      <c r="Z151" s="995"/>
      <c r="AA151" s="995"/>
      <c r="AB151" s="995"/>
      <c r="AC151" s="995"/>
      <c r="AD151" s="995"/>
      <c r="AE151" s="995"/>
      <c r="AF151" s="995"/>
      <c r="AG151" s="995"/>
      <c r="AH151" s="995"/>
      <c r="AI151" s="995"/>
      <c r="AJ151" s="996"/>
      <c r="AK151" s="183"/>
    </row>
    <row r="152" spans="1:46" s="184" customFormat="1" ht="13.5" customHeight="1">
      <c r="A152" s="801"/>
      <c r="B152" s="802"/>
      <c r="C152" s="802"/>
      <c r="D152" s="803"/>
      <c r="E152" s="595"/>
      <c r="F152" s="795" t="s">
        <v>433</v>
      </c>
      <c r="G152" s="795"/>
      <c r="H152" s="795"/>
      <c r="I152" s="795"/>
      <c r="J152" s="795"/>
      <c r="K152" s="795"/>
      <c r="L152" s="795"/>
      <c r="M152" s="795"/>
      <c r="N152" s="795"/>
      <c r="O152" s="795"/>
      <c r="P152" s="795"/>
      <c r="Q152" s="795"/>
      <c r="R152" s="795"/>
      <c r="S152" s="795"/>
      <c r="T152" s="795"/>
      <c r="U152" s="795"/>
      <c r="V152" s="795"/>
      <c r="W152" s="795"/>
      <c r="X152" s="795"/>
      <c r="Y152" s="795"/>
      <c r="Z152" s="795"/>
      <c r="AA152" s="795"/>
      <c r="AB152" s="795"/>
      <c r="AC152" s="795"/>
      <c r="AD152" s="795"/>
      <c r="AE152" s="795"/>
      <c r="AF152" s="795"/>
      <c r="AG152" s="795"/>
      <c r="AH152" s="795"/>
      <c r="AI152" s="795"/>
      <c r="AJ152" s="596"/>
      <c r="AK152" s="183"/>
    </row>
    <row r="153" spans="1:46" s="184" customFormat="1" ht="13.5" customHeight="1">
      <c r="A153" s="801"/>
      <c r="B153" s="802"/>
      <c r="C153" s="802"/>
      <c r="D153" s="803"/>
      <c r="E153" s="595"/>
      <c r="F153" s="795" t="s">
        <v>434</v>
      </c>
      <c r="G153" s="795"/>
      <c r="H153" s="795"/>
      <c r="I153" s="795"/>
      <c r="J153" s="795"/>
      <c r="K153" s="795"/>
      <c r="L153" s="795"/>
      <c r="M153" s="795"/>
      <c r="N153" s="795"/>
      <c r="O153" s="795"/>
      <c r="P153" s="795"/>
      <c r="Q153" s="795"/>
      <c r="R153" s="795"/>
      <c r="S153" s="795"/>
      <c r="T153" s="795"/>
      <c r="U153" s="795"/>
      <c r="V153" s="795"/>
      <c r="W153" s="795"/>
      <c r="X153" s="795"/>
      <c r="Y153" s="795"/>
      <c r="Z153" s="795"/>
      <c r="AA153" s="795"/>
      <c r="AB153" s="795"/>
      <c r="AC153" s="795"/>
      <c r="AD153" s="795"/>
      <c r="AE153" s="795"/>
      <c r="AF153" s="795"/>
      <c r="AG153" s="795"/>
      <c r="AH153" s="795"/>
      <c r="AI153" s="795"/>
      <c r="AJ153" s="596"/>
      <c r="AK153" s="183"/>
    </row>
    <row r="154" spans="1:46" s="184" customFormat="1" ht="13.5" customHeight="1">
      <c r="A154" s="804"/>
      <c r="B154" s="805"/>
      <c r="C154" s="805"/>
      <c r="D154" s="806"/>
      <c r="E154" s="597"/>
      <c r="F154" s="997" t="s">
        <v>435</v>
      </c>
      <c r="G154" s="997"/>
      <c r="H154" s="997"/>
      <c r="I154" s="997"/>
      <c r="J154" s="997"/>
      <c r="K154" s="997"/>
      <c r="L154" s="997"/>
      <c r="M154" s="997"/>
      <c r="N154" s="997"/>
      <c r="O154" s="997"/>
      <c r="P154" s="997"/>
      <c r="Q154" s="997"/>
      <c r="R154" s="997"/>
      <c r="S154" s="997"/>
      <c r="T154" s="997"/>
      <c r="U154" s="997"/>
      <c r="V154" s="997"/>
      <c r="W154" s="997"/>
      <c r="X154" s="997"/>
      <c r="Y154" s="997"/>
      <c r="Z154" s="997"/>
      <c r="AA154" s="997"/>
      <c r="AB154" s="997"/>
      <c r="AC154" s="997"/>
      <c r="AD154" s="997"/>
      <c r="AE154" s="997"/>
      <c r="AF154" s="997"/>
      <c r="AG154" s="997"/>
      <c r="AH154" s="997"/>
      <c r="AI154" s="997"/>
      <c r="AJ154" s="598"/>
      <c r="AK154" s="183"/>
    </row>
    <row r="155" spans="1:46" s="184" customFormat="1" ht="24.75" customHeight="1">
      <c r="A155" s="798" t="s">
        <v>436</v>
      </c>
      <c r="B155" s="799"/>
      <c r="C155" s="799"/>
      <c r="D155" s="800"/>
      <c r="E155" s="599"/>
      <c r="F155" s="1042" t="s">
        <v>437</v>
      </c>
      <c r="G155" s="1042"/>
      <c r="H155" s="1042"/>
      <c r="I155" s="1042"/>
      <c r="J155" s="1042"/>
      <c r="K155" s="1042"/>
      <c r="L155" s="1042"/>
      <c r="M155" s="1042"/>
      <c r="N155" s="1042"/>
      <c r="O155" s="1042"/>
      <c r="P155" s="1042"/>
      <c r="Q155" s="1042"/>
      <c r="R155" s="1042"/>
      <c r="S155" s="1042"/>
      <c r="T155" s="1042"/>
      <c r="U155" s="1042"/>
      <c r="V155" s="1042"/>
      <c r="W155" s="1042"/>
      <c r="X155" s="1042"/>
      <c r="Y155" s="1042"/>
      <c r="Z155" s="1042"/>
      <c r="AA155" s="1042"/>
      <c r="AB155" s="1042"/>
      <c r="AC155" s="1042"/>
      <c r="AD155" s="1042"/>
      <c r="AE155" s="1042"/>
      <c r="AF155" s="1042"/>
      <c r="AG155" s="1042"/>
      <c r="AH155" s="1042"/>
      <c r="AI155" s="1042"/>
      <c r="AJ155" s="600"/>
      <c r="AK155" s="183"/>
    </row>
    <row r="156" spans="1:46" s="94" customFormat="1" ht="13.5" customHeight="1">
      <c r="A156" s="801"/>
      <c r="B156" s="802"/>
      <c r="C156" s="802"/>
      <c r="D156" s="803"/>
      <c r="E156" s="602"/>
      <c r="F156" s="794" t="s">
        <v>31</v>
      </c>
      <c r="G156" s="794"/>
      <c r="H156" s="794"/>
      <c r="I156" s="794"/>
      <c r="J156" s="794"/>
      <c r="K156" s="794"/>
      <c r="L156" s="794"/>
      <c r="M156" s="794"/>
      <c r="N156" s="794"/>
      <c r="O156" s="794"/>
      <c r="P156" s="794"/>
      <c r="Q156" s="794"/>
      <c r="R156" s="794"/>
      <c r="S156" s="794"/>
      <c r="T156" s="794"/>
      <c r="U156" s="794"/>
      <c r="V156" s="794"/>
      <c r="W156" s="794"/>
      <c r="X156" s="794"/>
      <c r="Y156" s="794"/>
      <c r="Z156" s="794"/>
      <c r="AA156" s="794"/>
      <c r="AB156" s="794"/>
      <c r="AC156" s="794"/>
      <c r="AD156" s="794"/>
      <c r="AE156" s="794"/>
      <c r="AF156" s="794"/>
      <c r="AG156" s="794"/>
      <c r="AH156" s="794"/>
      <c r="AI156" s="794"/>
      <c r="AJ156" s="671"/>
      <c r="AK156" s="183"/>
    </row>
    <row r="157" spans="1:46" s="94" customFormat="1" ht="13.5" customHeight="1">
      <c r="A157" s="801"/>
      <c r="B157" s="802"/>
      <c r="C157" s="802"/>
      <c r="D157" s="803"/>
      <c r="E157" s="595"/>
      <c r="F157" s="795" t="s">
        <v>438</v>
      </c>
      <c r="G157" s="795"/>
      <c r="H157" s="795"/>
      <c r="I157" s="795"/>
      <c r="J157" s="795"/>
      <c r="K157" s="795"/>
      <c r="L157" s="795"/>
      <c r="M157" s="795"/>
      <c r="N157" s="795"/>
      <c r="O157" s="795"/>
      <c r="P157" s="795"/>
      <c r="Q157" s="795"/>
      <c r="R157" s="795"/>
      <c r="S157" s="795"/>
      <c r="T157" s="795"/>
      <c r="U157" s="795"/>
      <c r="V157" s="795"/>
      <c r="W157" s="795"/>
      <c r="X157" s="795"/>
      <c r="Y157" s="795"/>
      <c r="Z157" s="795"/>
      <c r="AA157" s="795"/>
      <c r="AB157" s="795"/>
      <c r="AC157" s="795"/>
      <c r="AD157" s="795"/>
      <c r="AE157" s="795"/>
      <c r="AF157" s="795"/>
      <c r="AG157" s="795"/>
      <c r="AH157" s="795"/>
      <c r="AI157" s="795"/>
      <c r="AJ157" s="596"/>
      <c r="AK157" s="183"/>
    </row>
    <row r="158" spans="1:46" s="94" customFormat="1" ht="15.75" customHeight="1">
      <c r="A158" s="804"/>
      <c r="B158" s="805"/>
      <c r="C158" s="805"/>
      <c r="D158" s="806"/>
      <c r="E158" s="601"/>
      <c r="F158" s="796" t="s">
        <v>439</v>
      </c>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c r="AD158" s="796"/>
      <c r="AE158" s="796"/>
      <c r="AF158" s="796"/>
      <c r="AG158" s="796"/>
      <c r="AH158" s="796"/>
      <c r="AI158" s="796"/>
      <c r="AJ158" s="797"/>
      <c r="AK158" s="183"/>
    </row>
    <row r="159" spans="1:46" s="94" customFormat="1" ht="13.5" customHeight="1">
      <c r="A159" s="798" t="s">
        <v>440</v>
      </c>
      <c r="B159" s="799"/>
      <c r="C159" s="799"/>
      <c r="D159" s="800"/>
      <c r="E159" s="602"/>
      <c r="F159" s="794" t="s">
        <v>441</v>
      </c>
      <c r="G159" s="794"/>
      <c r="H159" s="794"/>
      <c r="I159" s="794"/>
      <c r="J159" s="794"/>
      <c r="K159" s="794"/>
      <c r="L159" s="794"/>
      <c r="M159" s="794"/>
      <c r="N159" s="794"/>
      <c r="O159" s="794"/>
      <c r="P159" s="794"/>
      <c r="Q159" s="794"/>
      <c r="R159" s="794"/>
      <c r="S159" s="794"/>
      <c r="T159" s="794"/>
      <c r="U159" s="794"/>
      <c r="V159" s="794"/>
      <c r="W159" s="794"/>
      <c r="X159" s="794"/>
      <c r="Y159" s="794"/>
      <c r="Z159" s="794"/>
      <c r="AA159" s="794"/>
      <c r="AB159" s="794"/>
      <c r="AC159" s="794"/>
      <c r="AD159" s="794"/>
      <c r="AE159" s="794"/>
      <c r="AF159" s="794"/>
      <c r="AG159" s="794"/>
      <c r="AH159" s="794"/>
      <c r="AI159" s="794"/>
      <c r="AJ159" s="671"/>
      <c r="AK159" s="183"/>
    </row>
    <row r="160" spans="1:46" s="94" customFormat="1" ht="22.5" customHeight="1">
      <c r="A160" s="801"/>
      <c r="B160" s="802"/>
      <c r="C160" s="802"/>
      <c r="D160" s="803"/>
      <c r="E160" s="595"/>
      <c r="F160" s="795" t="s">
        <v>442</v>
      </c>
      <c r="G160" s="795"/>
      <c r="H160" s="795"/>
      <c r="I160" s="795"/>
      <c r="J160" s="795"/>
      <c r="K160" s="795"/>
      <c r="L160" s="795"/>
      <c r="M160" s="795"/>
      <c r="N160" s="795"/>
      <c r="O160" s="795"/>
      <c r="P160" s="795"/>
      <c r="Q160" s="795"/>
      <c r="R160" s="795"/>
      <c r="S160" s="795"/>
      <c r="T160" s="795"/>
      <c r="U160" s="795"/>
      <c r="V160" s="795"/>
      <c r="W160" s="795"/>
      <c r="X160" s="795"/>
      <c r="Y160" s="795"/>
      <c r="Z160" s="795"/>
      <c r="AA160" s="795"/>
      <c r="AB160" s="795"/>
      <c r="AC160" s="795"/>
      <c r="AD160" s="795"/>
      <c r="AE160" s="795"/>
      <c r="AF160" s="795"/>
      <c r="AG160" s="795"/>
      <c r="AH160" s="795"/>
      <c r="AI160" s="795"/>
      <c r="AJ160" s="596"/>
      <c r="AK160" s="183"/>
    </row>
    <row r="161" spans="1:46" s="94" customFormat="1" ht="13.5" customHeight="1">
      <c r="A161" s="801"/>
      <c r="B161" s="802"/>
      <c r="C161" s="802"/>
      <c r="D161" s="803"/>
      <c r="E161" s="595"/>
      <c r="F161" s="795" t="s">
        <v>443</v>
      </c>
      <c r="G161" s="807"/>
      <c r="H161" s="807"/>
      <c r="I161" s="807"/>
      <c r="J161" s="807"/>
      <c r="K161" s="807"/>
      <c r="L161" s="807"/>
      <c r="M161" s="807"/>
      <c r="N161" s="807"/>
      <c r="O161" s="807"/>
      <c r="P161" s="807"/>
      <c r="Q161" s="807"/>
      <c r="R161" s="807"/>
      <c r="S161" s="807"/>
      <c r="T161" s="807"/>
      <c r="U161" s="807"/>
      <c r="V161" s="807"/>
      <c r="W161" s="807"/>
      <c r="X161" s="807"/>
      <c r="Y161" s="807"/>
      <c r="Z161" s="807"/>
      <c r="AA161" s="807"/>
      <c r="AB161" s="807"/>
      <c r="AC161" s="807"/>
      <c r="AD161" s="807"/>
      <c r="AE161" s="807"/>
      <c r="AF161" s="807"/>
      <c r="AG161" s="807"/>
      <c r="AH161" s="807"/>
      <c r="AI161" s="807"/>
      <c r="AJ161" s="596"/>
      <c r="AK161" s="183"/>
    </row>
    <row r="162" spans="1:46" s="94" customFormat="1" ht="13.5" customHeight="1">
      <c r="A162" s="804"/>
      <c r="B162" s="805"/>
      <c r="C162" s="805"/>
      <c r="D162" s="806"/>
      <c r="E162" s="601"/>
      <c r="F162" s="808" t="s">
        <v>444</v>
      </c>
      <c r="G162" s="808"/>
      <c r="H162" s="808"/>
      <c r="I162" s="808"/>
      <c r="J162" s="808"/>
      <c r="K162" s="808"/>
      <c r="L162" s="808"/>
      <c r="M162" s="808"/>
      <c r="N162" s="808"/>
      <c r="O162" s="808"/>
      <c r="P162" s="808"/>
      <c r="Q162" s="808"/>
      <c r="R162" s="808"/>
      <c r="S162" s="808"/>
      <c r="T162" s="808"/>
      <c r="U162" s="808"/>
      <c r="V162" s="808"/>
      <c r="W162" s="808"/>
      <c r="X162" s="808"/>
      <c r="Y162" s="808"/>
      <c r="Z162" s="808"/>
      <c r="AA162" s="808"/>
      <c r="AB162" s="808"/>
      <c r="AC162" s="808"/>
      <c r="AD162" s="808"/>
      <c r="AE162" s="808"/>
      <c r="AF162" s="808"/>
      <c r="AG162" s="808"/>
      <c r="AH162" s="808"/>
      <c r="AI162" s="808"/>
      <c r="AJ162" s="672"/>
      <c r="AK162" s="183"/>
    </row>
    <row r="163" spans="1:46" s="94" customFormat="1" ht="21" customHeight="1">
      <c r="A163" s="798" t="s">
        <v>445</v>
      </c>
      <c r="B163" s="799"/>
      <c r="C163" s="799"/>
      <c r="D163" s="800"/>
      <c r="E163" s="602"/>
      <c r="F163" s="813" t="s">
        <v>446</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71"/>
      <c r="AK163" s="183"/>
    </row>
    <row r="164" spans="1:46" s="94" customFormat="1" ht="15" customHeight="1">
      <c r="A164" s="801"/>
      <c r="B164" s="802"/>
      <c r="C164" s="802"/>
      <c r="D164" s="803"/>
      <c r="E164" s="595"/>
      <c r="F164" s="811" t="s">
        <v>447</v>
      </c>
      <c r="G164" s="811"/>
      <c r="H164" s="811"/>
      <c r="I164" s="811"/>
      <c r="J164" s="811"/>
      <c r="K164" s="811"/>
      <c r="L164" s="811"/>
      <c r="M164" s="811"/>
      <c r="N164" s="811"/>
      <c r="O164" s="811"/>
      <c r="P164" s="811"/>
      <c r="Q164" s="811"/>
      <c r="R164" s="811"/>
      <c r="S164" s="811"/>
      <c r="T164" s="811"/>
      <c r="U164" s="811"/>
      <c r="V164" s="811"/>
      <c r="W164" s="811"/>
      <c r="X164" s="811"/>
      <c r="Y164" s="811"/>
      <c r="Z164" s="811"/>
      <c r="AA164" s="811"/>
      <c r="AB164" s="811"/>
      <c r="AC164" s="811"/>
      <c r="AD164" s="811"/>
      <c r="AE164" s="811"/>
      <c r="AF164" s="811"/>
      <c r="AG164" s="811"/>
      <c r="AH164" s="811"/>
      <c r="AI164" s="811"/>
      <c r="AJ164" s="671"/>
      <c r="AK164" s="91"/>
    </row>
    <row r="165" spans="1:46" s="94" customFormat="1" ht="13.5" customHeight="1">
      <c r="A165" s="801"/>
      <c r="B165" s="802"/>
      <c r="C165" s="802"/>
      <c r="D165" s="803"/>
      <c r="E165" s="602"/>
      <c r="F165" s="813" t="s">
        <v>448</v>
      </c>
      <c r="G165" s="813"/>
      <c r="H165" s="813"/>
      <c r="I165" s="813"/>
      <c r="J165" s="813"/>
      <c r="K165" s="813"/>
      <c r="L165" s="813"/>
      <c r="M165" s="813"/>
      <c r="N165" s="813"/>
      <c r="O165" s="813"/>
      <c r="P165" s="813"/>
      <c r="Q165" s="813"/>
      <c r="R165" s="813"/>
      <c r="S165" s="813"/>
      <c r="T165" s="813"/>
      <c r="U165" s="813"/>
      <c r="V165" s="813"/>
      <c r="W165" s="813"/>
      <c r="X165" s="813"/>
      <c r="Y165" s="813"/>
      <c r="Z165" s="813"/>
      <c r="AA165" s="813"/>
      <c r="AB165" s="813"/>
      <c r="AC165" s="813"/>
      <c r="AD165" s="813"/>
      <c r="AE165" s="813"/>
      <c r="AF165" s="813"/>
      <c r="AG165" s="813"/>
      <c r="AH165" s="813"/>
      <c r="AI165" s="813"/>
      <c r="AJ165" s="603"/>
    </row>
    <row r="166" spans="1:46" s="94" customFormat="1" ht="15.75" customHeight="1">
      <c r="A166" s="804"/>
      <c r="B166" s="805"/>
      <c r="C166" s="805"/>
      <c r="D166" s="806"/>
      <c r="E166" s="601"/>
      <c r="F166" s="808" t="s">
        <v>449</v>
      </c>
      <c r="G166" s="808"/>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c r="AD166" s="808"/>
      <c r="AE166" s="808"/>
      <c r="AF166" s="808"/>
      <c r="AG166" s="808"/>
      <c r="AH166" s="808"/>
      <c r="AI166" s="808"/>
      <c r="AJ166" s="814"/>
    </row>
    <row r="167" spans="1:46" s="94" customFormat="1" ht="13.5" customHeight="1">
      <c r="A167" s="798" t="s">
        <v>450</v>
      </c>
      <c r="B167" s="799"/>
      <c r="C167" s="799"/>
      <c r="D167" s="800"/>
      <c r="E167" s="602"/>
      <c r="F167" s="813" t="s">
        <v>451</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71"/>
    </row>
    <row r="168" spans="1:46" s="94" customFormat="1" ht="21" customHeight="1">
      <c r="A168" s="801"/>
      <c r="B168" s="802"/>
      <c r="C168" s="802"/>
      <c r="D168" s="803"/>
      <c r="E168" s="595"/>
      <c r="F168" s="811" t="s">
        <v>452</v>
      </c>
      <c r="G168" s="811"/>
      <c r="H168" s="811"/>
      <c r="I168" s="811"/>
      <c r="J168" s="811"/>
      <c r="K168" s="811"/>
      <c r="L168" s="811"/>
      <c r="M168" s="811"/>
      <c r="N168" s="811"/>
      <c r="O168" s="811"/>
      <c r="P168" s="811"/>
      <c r="Q168" s="811"/>
      <c r="R168" s="811"/>
      <c r="S168" s="811"/>
      <c r="T168" s="811"/>
      <c r="U168" s="811"/>
      <c r="V168" s="811"/>
      <c r="W168" s="811"/>
      <c r="X168" s="811"/>
      <c r="Y168" s="811"/>
      <c r="Z168" s="811"/>
      <c r="AA168" s="811"/>
      <c r="AB168" s="811"/>
      <c r="AC168" s="811"/>
      <c r="AD168" s="811"/>
      <c r="AE168" s="811"/>
      <c r="AF168" s="811"/>
      <c r="AG168" s="811"/>
      <c r="AH168" s="811"/>
      <c r="AI168" s="811"/>
      <c r="AJ168" s="596"/>
    </row>
    <row r="169" spans="1:46" s="94" customFormat="1" ht="13.5" customHeight="1">
      <c r="A169" s="801"/>
      <c r="B169" s="802"/>
      <c r="C169" s="802"/>
      <c r="D169" s="803"/>
      <c r="E169" s="595"/>
      <c r="F169" s="811" t="s">
        <v>453</v>
      </c>
      <c r="G169" s="811"/>
      <c r="H169" s="811"/>
      <c r="I169" s="811"/>
      <c r="J169" s="811"/>
      <c r="K169" s="811"/>
      <c r="L169" s="811"/>
      <c r="M169" s="811"/>
      <c r="N169" s="811"/>
      <c r="O169" s="811"/>
      <c r="P169" s="811"/>
      <c r="Q169" s="811"/>
      <c r="R169" s="811"/>
      <c r="S169" s="811"/>
      <c r="T169" s="811"/>
      <c r="U169" s="811"/>
      <c r="V169" s="811"/>
      <c r="W169" s="811"/>
      <c r="X169" s="811"/>
      <c r="Y169" s="811"/>
      <c r="Z169" s="811"/>
      <c r="AA169" s="811"/>
      <c r="AB169" s="811"/>
      <c r="AC169" s="811"/>
      <c r="AD169" s="811"/>
      <c r="AE169" s="811"/>
      <c r="AF169" s="811"/>
      <c r="AG169" s="811"/>
      <c r="AH169" s="811"/>
      <c r="AI169" s="811"/>
      <c r="AJ169" s="596"/>
    </row>
    <row r="170" spans="1:46" s="94" customFormat="1" ht="13.5" customHeight="1">
      <c r="A170" s="804"/>
      <c r="B170" s="805"/>
      <c r="C170" s="805"/>
      <c r="D170" s="806"/>
      <c r="E170" s="601"/>
      <c r="F170" s="808" t="s">
        <v>454</v>
      </c>
      <c r="G170" s="808"/>
      <c r="H170" s="808"/>
      <c r="I170" s="808"/>
      <c r="J170" s="808"/>
      <c r="K170" s="808"/>
      <c r="L170" s="808"/>
      <c r="M170" s="808"/>
      <c r="N170" s="808"/>
      <c r="O170" s="808"/>
      <c r="P170" s="808"/>
      <c r="Q170" s="808"/>
      <c r="R170" s="808"/>
      <c r="S170" s="808"/>
      <c r="T170" s="808"/>
      <c r="U170" s="808"/>
      <c r="V170" s="808"/>
      <c r="W170" s="808"/>
      <c r="X170" s="808"/>
      <c r="Y170" s="808"/>
      <c r="Z170" s="808"/>
      <c r="AA170" s="808"/>
      <c r="AB170" s="808"/>
      <c r="AC170" s="808"/>
      <c r="AD170" s="808"/>
      <c r="AE170" s="808"/>
      <c r="AF170" s="808"/>
      <c r="AG170" s="808"/>
      <c r="AH170" s="808"/>
      <c r="AI170" s="808"/>
      <c r="AJ170" s="672"/>
    </row>
    <row r="171" spans="1:46" s="94" customFormat="1" ht="13.5" customHeight="1">
      <c r="A171" s="798" t="s">
        <v>455</v>
      </c>
      <c r="B171" s="799"/>
      <c r="C171" s="799"/>
      <c r="D171" s="800"/>
      <c r="E171" s="602"/>
      <c r="F171" s="809" t="s">
        <v>32</v>
      </c>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09"/>
      <c r="AD171" s="809"/>
      <c r="AE171" s="809"/>
      <c r="AF171" s="809"/>
      <c r="AG171" s="809"/>
      <c r="AH171" s="809"/>
      <c r="AI171" s="809"/>
      <c r="AJ171" s="810"/>
      <c r="AK171" s="181"/>
    </row>
    <row r="172" spans="1:46" s="94" customFormat="1" ht="13.5" customHeight="1">
      <c r="A172" s="801"/>
      <c r="B172" s="802"/>
      <c r="C172" s="802"/>
      <c r="D172" s="803"/>
      <c r="E172" s="595"/>
      <c r="F172" s="811" t="s">
        <v>456</v>
      </c>
      <c r="G172" s="811"/>
      <c r="H172" s="811"/>
      <c r="I172" s="811"/>
      <c r="J172" s="811"/>
      <c r="K172" s="811"/>
      <c r="L172" s="811"/>
      <c r="M172" s="811"/>
      <c r="N172" s="811"/>
      <c r="O172" s="811"/>
      <c r="P172" s="811"/>
      <c r="Q172" s="811"/>
      <c r="R172" s="811"/>
      <c r="S172" s="811"/>
      <c r="T172" s="811"/>
      <c r="U172" s="811"/>
      <c r="V172" s="811"/>
      <c r="W172" s="811"/>
      <c r="X172" s="811"/>
      <c r="Y172" s="811"/>
      <c r="Z172" s="811"/>
      <c r="AA172" s="811"/>
      <c r="AB172" s="811"/>
      <c r="AC172" s="811"/>
      <c r="AD172" s="811"/>
      <c r="AE172" s="811"/>
      <c r="AF172" s="811"/>
      <c r="AG172" s="811"/>
      <c r="AH172" s="811"/>
      <c r="AI172" s="811"/>
      <c r="AJ172" s="596"/>
      <c r="AK172" s="183"/>
    </row>
    <row r="173" spans="1:46" s="94" customFormat="1" ht="13.5" customHeight="1">
      <c r="A173" s="801"/>
      <c r="B173" s="802"/>
      <c r="C173" s="802"/>
      <c r="D173" s="803"/>
      <c r="E173" s="595"/>
      <c r="F173" s="811" t="s">
        <v>457</v>
      </c>
      <c r="G173" s="811"/>
      <c r="H173" s="811"/>
      <c r="I173" s="811"/>
      <c r="J173" s="811"/>
      <c r="K173" s="811"/>
      <c r="L173" s="811"/>
      <c r="M173" s="811"/>
      <c r="N173" s="811"/>
      <c r="O173" s="811"/>
      <c r="P173" s="811"/>
      <c r="Q173" s="811"/>
      <c r="R173" s="811"/>
      <c r="S173" s="811"/>
      <c r="T173" s="811"/>
      <c r="U173" s="811"/>
      <c r="V173" s="811"/>
      <c r="W173" s="811"/>
      <c r="X173" s="811"/>
      <c r="Y173" s="811"/>
      <c r="Z173" s="811"/>
      <c r="AA173" s="811"/>
      <c r="AB173" s="811"/>
      <c r="AC173" s="811"/>
      <c r="AD173" s="811"/>
      <c r="AE173" s="811"/>
      <c r="AF173" s="811"/>
      <c r="AG173" s="811"/>
      <c r="AH173" s="811"/>
      <c r="AI173" s="811"/>
      <c r="AJ173" s="596"/>
      <c r="AK173" s="183"/>
    </row>
    <row r="174" spans="1:46" s="94" customFormat="1" ht="13.5" customHeight="1" thickBot="1">
      <c r="A174" s="804"/>
      <c r="B174" s="805"/>
      <c r="C174" s="805"/>
      <c r="D174" s="806"/>
      <c r="E174" s="604"/>
      <c r="F174" s="812" t="s">
        <v>458</v>
      </c>
      <c r="G174" s="812"/>
      <c r="H174" s="812"/>
      <c r="I174" s="812"/>
      <c r="J174" s="812"/>
      <c r="K174" s="812"/>
      <c r="L174" s="812"/>
      <c r="M174" s="812"/>
      <c r="N174" s="812"/>
      <c r="O174" s="812"/>
      <c r="P174" s="812"/>
      <c r="Q174" s="812"/>
      <c r="R174" s="812"/>
      <c r="S174" s="812"/>
      <c r="T174" s="812"/>
      <c r="U174" s="812"/>
      <c r="V174" s="812"/>
      <c r="W174" s="812"/>
      <c r="X174" s="812"/>
      <c r="Y174" s="812"/>
      <c r="Z174" s="812"/>
      <c r="AA174" s="812"/>
      <c r="AB174" s="812"/>
      <c r="AC174" s="812"/>
      <c r="AD174" s="812"/>
      <c r="AE174" s="812"/>
      <c r="AF174" s="812"/>
      <c r="AG174" s="812"/>
      <c r="AH174" s="812"/>
      <c r="AI174" s="812"/>
      <c r="AJ174" s="605"/>
      <c r="AK174" s="91"/>
    </row>
    <row r="175" spans="1:46" ht="9" customHeight="1">
      <c r="A175" s="606"/>
      <c r="B175" s="606"/>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7"/>
      <c r="AK175" s="91"/>
      <c r="AT175" s="97"/>
    </row>
    <row r="176" spans="1:46">
      <c r="A176" s="331" t="s">
        <v>459</v>
      </c>
      <c r="B176" s="293"/>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293"/>
      <c r="AH176" s="293"/>
      <c r="AI176" s="293"/>
      <c r="AJ176" s="295"/>
      <c r="AK176" s="91"/>
      <c r="AT176" s="97"/>
    </row>
    <row r="177" spans="1:46" ht="17.25" customHeight="1">
      <c r="A177" s="331"/>
      <c r="B177" s="293"/>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293"/>
      <c r="AF177" s="466" t="s">
        <v>260</v>
      </c>
      <c r="AG177" s="608"/>
      <c r="AH177" s="609" t="s">
        <v>170</v>
      </c>
      <c r="AI177" s="608"/>
      <c r="AJ177" s="610"/>
      <c r="AK177" s="95"/>
      <c r="AT177" s="97"/>
    </row>
    <row r="178" spans="1:46" ht="14.25" thickBot="1">
      <c r="A178" s="611" t="s">
        <v>216</v>
      </c>
      <c r="B178" s="606"/>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7"/>
      <c r="AK178" s="91"/>
      <c r="AT178" s="97"/>
    </row>
    <row r="179" spans="1:46" s="184" customFormat="1" ht="15" customHeight="1">
      <c r="A179" s="1018" t="s">
        <v>43</v>
      </c>
      <c r="B179" s="1019"/>
      <c r="C179" s="1019"/>
      <c r="D179" s="1020"/>
      <c r="E179" s="612"/>
      <c r="F179" s="613" t="s">
        <v>45</v>
      </c>
      <c r="G179" s="613"/>
      <c r="H179" s="613"/>
      <c r="I179" s="613"/>
      <c r="J179" s="613"/>
      <c r="K179" s="613"/>
      <c r="L179" s="613"/>
      <c r="M179" s="613"/>
      <c r="N179" s="613"/>
      <c r="O179" s="614"/>
      <c r="P179" s="614"/>
      <c r="Q179" s="614"/>
      <c r="R179" s="613" t="s">
        <v>346</v>
      </c>
      <c r="S179" s="615"/>
      <c r="T179" s="615" t="s">
        <v>348</v>
      </c>
      <c r="U179" s="615"/>
      <c r="V179" s="615"/>
      <c r="W179" s="613"/>
      <c r="X179" s="613"/>
      <c r="Y179" s="613"/>
      <c r="Z179" s="613"/>
      <c r="AA179" s="614"/>
      <c r="AB179" s="614"/>
      <c r="AC179" s="614"/>
      <c r="AD179" s="614"/>
      <c r="AE179" s="614"/>
      <c r="AF179" s="614"/>
      <c r="AG179" s="614"/>
      <c r="AH179" s="614"/>
      <c r="AI179" s="614"/>
      <c r="AJ179" s="616"/>
      <c r="AK179" s="95"/>
    </row>
    <row r="180" spans="1:46" s="184" customFormat="1" ht="15" customHeight="1">
      <c r="A180" s="1021"/>
      <c r="B180" s="1022"/>
      <c r="C180" s="1022"/>
      <c r="D180" s="1023"/>
      <c r="E180" s="617"/>
      <c r="F180" s="811" t="s">
        <v>92</v>
      </c>
      <c r="G180" s="811"/>
      <c r="H180" s="811"/>
      <c r="I180" s="811"/>
      <c r="J180" s="811"/>
      <c r="K180" s="811"/>
      <c r="L180" s="811"/>
      <c r="M180" s="618"/>
      <c r="N180" s="618"/>
      <c r="O180" s="618"/>
      <c r="P180" s="618"/>
      <c r="Q180" s="618"/>
      <c r="R180" s="619" t="s">
        <v>347</v>
      </c>
      <c r="S180" s="620"/>
      <c r="T180" s="620" t="s">
        <v>348</v>
      </c>
      <c r="U180" s="620"/>
      <c r="V180" s="620"/>
      <c r="W180" s="619"/>
      <c r="X180" s="619"/>
      <c r="Y180" s="621"/>
      <c r="Z180" s="619"/>
      <c r="AA180" s="622"/>
      <c r="AB180" s="618"/>
      <c r="AC180" s="618"/>
      <c r="AD180" s="618"/>
      <c r="AE180" s="618"/>
      <c r="AF180" s="618"/>
      <c r="AG180" s="618"/>
      <c r="AH180" s="618"/>
      <c r="AI180" s="618"/>
      <c r="AJ180" s="596"/>
      <c r="AK180" s="91"/>
    </row>
    <row r="181" spans="1:46" s="94" customFormat="1" ht="15" customHeight="1">
      <c r="A181" s="1024" t="s">
        <v>44</v>
      </c>
      <c r="B181" s="1025"/>
      <c r="C181" s="1025"/>
      <c r="D181" s="1026"/>
      <c r="E181" s="617"/>
      <c r="F181" s="962" t="s">
        <v>46</v>
      </c>
      <c r="G181" s="962"/>
      <c r="H181" s="962"/>
      <c r="I181" s="962"/>
      <c r="J181" s="962"/>
      <c r="K181" s="962"/>
      <c r="L181" s="962"/>
      <c r="M181" s="962"/>
      <c r="N181" s="962"/>
      <c r="O181" s="962"/>
      <c r="P181" s="962"/>
      <c r="Q181" s="962"/>
      <c r="R181" s="962"/>
      <c r="S181" s="962"/>
      <c r="T181" s="962"/>
      <c r="U181" s="619" t="s">
        <v>347</v>
      </c>
      <c r="V181" s="620"/>
      <c r="W181" s="620" t="s">
        <v>348</v>
      </c>
      <c r="X181" s="620"/>
      <c r="Y181" s="620"/>
      <c r="Z181" s="619"/>
      <c r="AA181" s="619"/>
      <c r="AB181" s="619"/>
      <c r="AC181" s="619"/>
      <c r="AD181" s="618"/>
      <c r="AE181" s="618"/>
      <c r="AF181" s="618"/>
      <c r="AG181" s="618"/>
      <c r="AH181" s="618"/>
      <c r="AI181" s="618"/>
      <c r="AJ181" s="596"/>
      <c r="AK181" s="91"/>
    </row>
    <row r="182" spans="1:46" s="94" customFormat="1" ht="15" customHeight="1" thickBot="1">
      <c r="A182" s="1027"/>
      <c r="B182" s="1028"/>
      <c r="C182" s="1028"/>
      <c r="D182" s="1029"/>
      <c r="E182" s="623"/>
      <c r="F182" s="624" t="s">
        <v>75</v>
      </c>
      <c r="G182" s="624"/>
      <c r="H182" s="957"/>
      <c r="I182" s="957"/>
      <c r="J182" s="957"/>
      <c r="K182" s="957"/>
      <c r="L182" s="957"/>
      <c r="M182" s="957"/>
      <c r="N182" s="957"/>
      <c r="O182" s="957"/>
      <c r="P182" s="957"/>
      <c r="Q182" s="957"/>
      <c r="R182" s="957"/>
      <c r="S182" s="957"/>
      <c r="T182" s="957"/>
      <c r="U182" s="957"/>
      <c r="V182" s="957"/>
      <c r="W182" s="957"/>
      <c r="X182" s="957"/>
      <c r="Y182" s="625" t="s">
        <v>76</v>
      </c>
      <c r="Z182" s="626" t="s">
        <v>347</v>
      </c>
      <c r="AA182" s="627"/>
      <c r="AB182" s="627" t="s">
        <v>349</v>
      </c>
      <c r="AC182" s="627"/>
      <c r="AD182" s="626"/>
      <c r="AE182" s="626"/>
      <c r="AF182" s="626"/>
      <c r="AG182" s="626"/>
      <c r="AH182" s="628"/>
      <c r="AI182" s="628"/>
      <c r="AJ182" s="629"/>
      <c r="AK182" s="91"/>
    </row>
    <row r="183" spans="1:46" ht="13.5" customHeight="1">
      <c r="A183" s="333"/>
      <c r="B183" s="293"/>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295"/>
      <c r="AK183" s="91"/>
      <c r="AT183" s="97"/>
    </row>
    <row r="184" spans="1:46" ht="15.75" customHeight="1">
      <c r="A184" s="630"/>
      <c r="B184" s="413" t="s">
        <v>87</v>
      </c>
      <c r="C184" s="630"/>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1"/>
      <c r="AK184" s="91"/>
    </row>
    <row r="185" spans="1:46" ht="14.25" thickBot="1">
      <c r="A185" s="630"/>
      <c r="B185" s="1031" t="s">
        <v>125</v>
      </c>
      <c r="C185" s="1032"/>
      <c r="D185" s="1032"/>
      <c r="E185" s="1032"/>
      <c r="F185" s="1032"/>
      <c r="G185" s="1032"/>
      <c r="H185" s="1032"/>
      <c r="I185" s="1032"/>
      <c r="J185" s="1032"/>
      <c r="K185" s="1032"/>
      <c r="L185" s="1032"/>
      <c r="M185" s="1032"/>
      <c r="N185" s="1032"/>
      <c r="O185" s="1032"/>
      <c r="P185" s="1032"/>
      <c r="Q185" s="1032"/>
      <c r="R185" s="1032"/>
      <c r="S185" s="1032"/>
      <c r="T185" s="1032"/>
      <c r="U185" s="1032"/>
      <c r="V185" s="1032"/>
      <c r="W185" s="1032"/>
      <c r="X185" s="1032"/>
      <c r="Y185" s="1033"/>
      <c r="Z185" s="1000" t="s">
        <v>83</v>
      </c>
      <c r="AA185" s="1000"/>
      <c r="AB185" s="1000"/>
      <c r="AC185" s="1000"/>
      <c r="AD185" s="1000"/>
      <c r="AE185" s="1000"/>
      <c r="AF185" s="1000"/>
      <c r="AG185" s="1000"/>
      <c r="AH185" s="1001"/>
      <c r="AI185" s="632"/>
      <c r="AJ185" s="631"/>
      <c r="AK185" s="91"/>
    </row>
    <row r="186" spans="1:46" ht="16.5" customHeight="1">
      <c r="A186" s="630"/>
      <c r="B186" s="633"/>
      <c r="C186" s="634" t="s">
        <v>167</v>
      </c>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6"/>
      <c r="Z186" s="1034" t="s">
        <v>85</v>
      </c>
      <c r="AA186" s="1035"/>
      <c r="AB186" s="1035"/>
      <c r="AC186" s="1035"/>
      <c r="AD186" s="1035"/>
      <c r="AE186" s="1035"/>
      <c r="AF186" s="1035"/>
      <c r="AG186" s="1035"/>
      <c r="AH186" s="1036"/>
      <c r="AI186" s="630"/>
      <c r="AJ186" s="631"/>
      <c r="AK186" s="91"/>
    </row>
    <row r="187" spans="1:46" ht="16.5" customHeight="1">
      <c r="A187" s="630"/>
      <c r="B187" s="637"/>
      <c r="C187" s="638" t="s">
        <v>168</v>
      </c>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40"/>
      <c r="Z187" s="1002" t="s">
        <v>86</v>
      </c>
      <c r="AA187" s="1003"/>
      <c r="AB187" s="1003"/>
      <c r="AC187" s="1003"/>
      <c r="AD187" s="1003"/>
      <c r="AE187" s="1003"/>
      <c r="AF187" s="1003"/>
      <c r="AG187" s="1003"/>
      <c r="AH187" s="1004"/>
      <c r="AI187" s="630"/>
      <c r="AJ187" s="631"/>
      <c r="AK187" s="91"/>
    </row>
    <row r="188" spans="1:46" ht="16.5" customHeight="1">
      <c r="A188" s="630"/>
      <c r="B188" s="637"/>
      <c r="C188" s="638" t="s">
        <v>199</v>
      </c>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40"/>
      <c r="Z188" s="1002" t="s">
        <v>319</v>
      </c>
      <c r="AA188" s="1003"/>
      <c r="AB188" s="1003"/>
      <c r="AC188" s="1003"/>
      <c r="AD188" s="1003"/>
      <c r="AE188" s="1003"/>
      <c r="AF188" s="1003"/>
      <c r="AG188" s="1003"/>
      <c r="AH188" s="1004"/>
      <c r="AI188" s="630"/>
      <c r="AJ188" s="631"/>
      <c r="AK188" s="91"/>
    </row>
    <row r="189" spans="1:46" ht="16.5" customHeight="1">
      <c r="A189" s="630"/>
      <c r="B189" s="637"/>
      <c r="C189" s="638" t="s">
        <v>341</v>
      </c>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40"/>
      <c r="Z189" s="1002" t="s">
        <v>342</v>
      </c>
      <c r="AA189" s="1003"/>
      <c r="AB189" s="1003"/>
      <c r="AC189" s="1003"/>
      <c r="AD189" s="1003"/>
      <c r="AE189" s="1003"/>
      <c r="AF189" s="1003"/>
      <c r="AG189" s="1003"/>
      <c r="AH189" s="1004"/>
      <c r="AI189" s="630"/>
      <c r="AJ189" s="631"/>
      <c r="AK189" s="91"/>
    </row>
    <row r="190" spans="1:46" ht="25.5" customHeight="1">
      <c r="A190" s="630"/>
      <c r="B190" s="637"/>
      <c r="C190" s="998" t="s">
        <v>200</v>
      </c>
      <c r="D190" s="998"/>
      <c r="E190" s="998"/>
      <c r="F190" s="998"/>
      <c r="G190" s="998"/>
      <c r="H190" s="998"/>
      <c r="I190" s="998"/>
      <c r="J190" s="998"/>
      <c r="K190" s="998"/>
      <c r="L190" s="998"/>
      <c r="M190" s="998"/>
      <c r="N190" s="998"/>
      <c r="O190" s="998"/>
      <c r="P190" s="998"/>
      <c r="Q190" s="998"/>
      <c r="R190" s="998"/>
      <c r="S190" s="998"/>
      <c r="T190" s="998"/>
      <c r="U190" s="998"/>
      <c r="V190" s="998"/>
      <c r="W190" s="998"/>
      <c r="X190" s="998"/>
      <c r="Y190" s="999"/>
      <c r="Z190" s="1057" t="s">
        <v>202</v>
      </c>
      <c r="AA190" s="1058"/>
      <c r="AB190" s="1058"/>
      <c r="AC190" s="1058"/>
      <c r="AD190" s="1058"/>
      <c r="AE190" s="1058"/>
      <c r="AF190" s="1058"/>
      <c r="AG190" s="1058"/>
      <c r="AH190" s="1059"/>
      <c r="AI190" s="630"/>
      <c r="AJ190" s="631"/>
      <c r="AK190" s="91"/>
    </row>
    <row r="191" spans="1:46" ht="25.5" customHeight="1">
      <c r="A191" s="630"/>
      <c r="B191" s="637"/>
      <c r="C191" s="998" t="s">
        <v>201</v>
      </c>
      <c r="D191" s="998"/>
      <c r="E191" s="998"/>
      <c r="F191" s="998"/>
      <c r="G191" s="998"/>
      <c r="H191" s="998"/>
      <c r="I191" s="998"/>
      <c r="J191" s="998"/>
      <c r="K191" s="998"/>
      <c r="L191" s="998"/>
      <c r="M191" s="998"/>
      <c r="N191" s="998"/>
      <c r="O191" s="998"/>
      <c r="P191" s="998"/>
      <c r="Q191" s="998"/>
      <c r="R191" s="998"/>
      <c r="S191" s="998"/>
      <c r="T191" s="998"/>
      <c r="U191" s="998"/>
      <c r="V191" s="998"/>
      <c r="W191" s="998"/>
      <c r="X191" s="998"/>
      <c r="Y191" s="999"/>
      <c r="Z191" s="934" t="s">
        <v>203</v>
      </c>
      <c r="AA191" s="935"/>
      <c r="AB191" s="935"/>
      <c r="AC191" s="935"/>
      <c r="AD191" s="935"/>
      <c r="AE191" s="935"/>
      <c r="AF191" s="935"/>
      <c r="AG191" s="935"/>
      <c r="AH191" s="952"/>
      <c r="AI191" s="630"/>
      <c r="AJ191" s="631"/>
      <c r="AK191" s="185"/>
    </row>
    <row r="192" spans="1:46" ht="16.5" customHeight="1" thickBot="1">
      <c r="A192" s="630"/>
      <c r="B192" s="641"/>
      <c r="C192" s="642" t="s">
        <v>169</v>
      </c>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4"/>
      <c r="Z192" s="1060" t="s">
        <v>84</v>
      </c>
      <c r="AA192" s="1061"/>
      <c r="AB192" s="1061"/>
      <c r="AC192" s="1061"/>
      <c r="AD192" s="1061"/>
      <c r="AE192" s="1061"/>
      <c r="AF192" s="1061"/>
      <c r="AG192" s="1061"/>
      <c r="AH192" s="1062"/>
      <c r="AI192" s="630"/>
      <c r="AJ192" s="631"/>
      <c r="AK192" s="185"/>
      <c r="AM192" s="89" t="s">
        <v>512</v>
      </c>
    </row>
    <row r="193" spans="1:36" ht="4.5" customHeight="1">
      <c r="A193" s="630"/>
      <c r="B193" s="630"/>
      <c r="C193" s="413"/>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413"/>
      <c r="AA193" s="413"/>
      <c r="AB193" s="413"/>
      <c r="AC193" s="413"/>
      <c r="AD193" s="413"/>
      <c r="AE193" s="413"/>
      <c r="AF193" s="413"/>
      <c r="AG193" s="413"/>
      <c r="AH193" s="413"/>
      <c r="AI193" s="630"/>
      <c r="AJ193" s="631"/>
    </row>
    <row r="194" spans="1:36" ht="12" customHeight="1">
      <c r="A194" s="630"/>
      <c r="B194" s="645" t="s">
        <v>209</v>
      </c>
      <c r="C194" s="646" t="s">
        <v>208</v>
      </c>
      <c r="D194" s="630"/>
      <c r="E194" s="630"/>
      <c r="F194" s="630"/>
      <c r="G194" s="630"/>
      <c r="H194" s="630"/>
      <c r="I194" s="630"/>
      <c r="J194" s="630"/>
      <c r="K194" s="630"/>
      <c r="L194" s="630"/>
      <c r="M194" s="630"/>
      <c r="N194" s="630"/>
      <c r="O194" s="630"/>
      <c r="P194" s="630"/>
      <c r="Q194" s="630"/>
      <c r="R194" s="630"/>
      <c r="S194" s="630"/>
      <c r="T194" s="630"/>
      <c r="U194" s="630"/>
      <c r="V194" s="630"/>
      <c r="W194" s="630"/>
      <c r="X194" s="630"/>
      <c r="Y194" s="630"/>
      <c r="Z194" s="413"/>
      <c r="AA194" s="413"/>
      <c r="AB194" s="413"/>
      <c r="AC194" s="413"/>
      <c r="AD194" s="413"/>
      <c r="AE194" s="413"/>
      <c r="AF194" s="413"/>
      <c r="AG194" s="413"/>
      <c r="AH194" s="413"/>
      <c r="AI194" s="630"/>
      <c r="AJ194" s="631"/>
    </row>
    <row r="195" spans="1:36" ht="21" customHeight="1">
      <c r="A195" s="630"/>
      <c r="B195" s="647" t="s">
        <v>210</v>
      </c>
      <c r="C195" s="1043" t="s">
        <v>211</v>
      </c>
      <c r="D195" s="1043"/>
      <c r="E195" s="1043"/>
      <c r="F195" s="1043"/>
      <c r="G195" s="1043"/>
      <c r="H195" s="1043"/>
      <c r="I195" s="1043"/>
      <c r="J195" s="1043"/>
      <c r="K195" s="1043"/>
      <c r="L195" s="1043"/>
      <c r="M195" s="1043"/>
      <c r="N195" s="1043"/>
      <c r="O195" s="1043"/>
      <c r="P195" s="1043"/>
      <c r="Q195" s="1043"/>
      <c r="R195" s="1043"/>
      <c r="S195" s="1043"/>
      <c r="T195" s="1043"/>
      <c r="U195" s="1043"/>
      <c r="V195" s="1043"/>
      <c r="W195" s="1043"/>
      <c r="X195" s="1043"/>
      <c r="Y195" s="1043"/>
      <c r="Z195" s="1043"/>
      <c r="AA195" s="1043"/>
      <c r="AB195" s="1043"/>
      <c r="AC195" s="1043"/>
      <c r="AD195" s="1043"/>
      <c r="AE195" s="1043"/>
      <c r="AF195" s="1043"/>
      <c r="AG195" s="1043"/>
      <c r="AH195" s="1043"/>
      <c r="AI195" s="1043"/>
      <c r="AJ195" s="1043"/>
    </row>
    <row r="196" spans="1:36" ht="7.5" customHeight="1" thickBot="1">
      <c r="A196" s="648"/>
      <c r="B196" s="648"/>
      <c r="C196" s="649"/>
      <c r="D196" s="649"/>
      <c r="E196" s="649"/>
      <c r="F196" s="649"/>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49"/>
      <c r="AC196" s="649"/>
      <c r="AD196" s="649"/>
      <c r="AE196" s="649"/>
      <c r="AF196" s="649"/>
      <c r="AG196" s="649"/>
      <c r="AH196" s="649"/>
      <c r="AI196" s="649"/>
      <c r="AJ196" s="650"/>
    </row>
    <row r="197" spans="1:36" ht="1.5" customHeight="1">
      <c r="A197" s="651"/>
      <c r="B197" s="652"/>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3"/>
    </row>
    <row r="198" spans="1:36" ht="31.5" customHeight="1">
      <c r="A198" s="654"/>
      <c r="B198" s="939" t="s">
        <v>380</v>
      </c>
      <c r="C198" s="939"/>
      <c r="D198" s="939"/>
      <c r="E198" s="939"/>
      <c r="F198" s="939"/>
      <c r="G198" s="939"/>
      <c r="H198" s="939"/>
      <c r="I198" s="939"/>
      <c r="J198" s="939"/>
      <c r="K198" s="939"/>
      <c r="L198" s="939"/>
      <c r="M198" s="939"/>
      <c r="N198" s="939"/>
      <c r="O198" s="939"/>
      <c r="P198" s="939"/>
      <c r="Q198" s="939"/>
      <c r="R198" s="939"/>
      <c r="S198" s="939"/>
      <c r="T198" s="939"/>
      <c r="U198" s="939"/>
      <c r="V198" s="939"/>
      <c r="W198" s="939"/>
      <c r="X198" s="939"/>
      <c r="Y198" s="939"/>
      <c r="Z198" s="939"/>
      <c r="AA198" s="939"/>
      <c r="AB198" s="939"/>
      <c r="AC198" s="939"/>
      <c r="AD198" s="939"/>
      <c r="AE198" s="939"/>
      <c r="AF198" s="939"/>
      <c r="AG198" s="939"/>
      <c r="AH198" s="939"/>
      <c r="AI198" s="939"/>
      <c r="AJ198" s="655"/>
    </row>
    <row r="199" spans="1:36" ht="4.5" customHeight="1">
      <c r="A199" s="654"/>
      <c r="B199" s="413"/>
      <c r="C199" s="630"/>
      <c r="D199" s="630"/>
      <c r="E199" s="630"/>
      <c r="F199" s="630"/>
      <c r="G199" s="630"/>
      <c r="H199" s="630"/>
      <c r="I199" s="630"/>
      <c r="J199" s="630"/>
      <c r="K199" s="630"/>
      <c r="L199" s="630"/>
      <c r="M199" s="630"/>
      <c r="N199" s="630"/>
      <c r="O199" s="630"/>
      <c r="P199" s="630"/>
      <c r="Q199" s="630"/>
      <c r="R199" s="630"/>
      <c r="S199" s="630"/>
      <c r="T199" s="630"/>
      <c r="U199" s="630"/>
      <c r="V199" s="630"/>
      <c r="W199" s="630"/>
      <c r="X199" s="630"/>
      <c r="Y199" s="630"/>
      <c r="Z199" s="630"/>
      <c r="AA199" s="630"/>
      <c r="AB199" s="630"/>
      <c r="AC199" s="630"/>
      <c r="AD199" s="630"/>
      <c r="AE199" s="630"/>
      <c r="AF199" s="630"/>
      <c r="AG199" s="630"/>
      <c r="AH199" s="630"/>
      <c r="AI199" s="630"/>
      <c r="AJ199" s="655"/>
    </row>
    <row r="200" spans="1:36" s="188" customFormat="1" ht="13.5" customHeight="1">
      <c r="A200" s="656"/>
      <c r="B200" s="657" t="s">
        <v>36</v>
      </c>
      <c r="C200" s="657"/>
      <c r="D200" s="940">
        <v>3</v>
      </c>
      <c r="E200" s="941"/>
      <c r="F200" s="657" t="s">
        <v>5</v>
      </c>
      <c r="G200" s="940">
        <v>3</v>
      </c>
      <c r="H200" s="941"/>
      <c r="I200" s="657" t="s">
        <v>4</v>
      </c>
      <c r="J200" s="940">
        <v>31</v>
      </c>
      <c r="K200" s="941"/>
      <c r="L200" s="657" t="s">
        <v>3</v>
      </c>
      <c r="M200" s="658"/>
      <c r="N200" s="942" t="s">
        <v>6</v>
      </c>
      <c r="O200" s="942"/>
      <c r="P200" s="942"/>
      <c r="Q200" s="943" t="str">
        <f>IF(G9="","",G9)</f>
        <v>福岡県庁株式会社</v>
      </c>
      <c r="R200" s="943"/>
      <c r="S200" s="943"/>
      <c r="T200" s="943"/>
      <c r="U200" s="943"/>
      <c r="V200" s="943"/>
      <c r="W200" s="943"/>
      <c r="X200" s="943"/>
      <c r="Y200" s="943"/>
      <c r="Z200" s="943"/>
      <c r="AA200" s="943"/>
      <c r="AB200" s="943"/>
      <c r="AC200" s="943"/>
      <c r="AD200" s="943"/>
      <c r="AE200" s="943"/>
      <c r="AF200" s="943"/>
      <c r="AG200" s="943"/>
      <c r="AH200" s="943"/>
      <c r="AI200" s="943"/>
      <c r="AJ200" s="944"/>
    </row>
    <row r="201" spans="1:36" s="188" customFormat="1" ht="13.5" customHeight="1">
      <c r="A201" s="659"/>
      <c r="B201" s="660"/>
      <c r="C201" s="661"/>
      <c r="D201" s="661"/>
      <c r="E201" s="661"/>
      <c r="F201" s="661"/>
      <c r="G201" s="661"/>
      <c r="H201" s="661"/>
      <c r="I201" s="661"/>
      <c r="J201" s="661"/>
      <c r="K201" s="661"/>
      <c r="L201" s="661"/>
      <c r="M201" s="661"/>
      <c r="N201" s="964" t="s">
        <v>121</v>
      </c>
      <c r="O201" s="964"/>
      <c r="P201" s="964"/>
      <c r="Q201" s="965" t="s">
        <v>122</v>
      </c>
      <c r="R201" s="965"/>
      <c r="S201" s="966" t="s">
        <v>237</v>
      </c>
      <c r="T201" s="966"/>
      <c r="U201" s="966"/>
      <c r="V201" s="966"/>
      <c r="W201" s="966"/>
      <c r="X201" s="967" t="s">
        <v>123</v>
      </c>
      <c r="Y201" s="967"/>
      <c r="Z201" s="966" t="s">
        <v>238</v>
      </c>
      <c r="AA201" s="966"/>
      <c r="AB201" s="966"/>
      <c r="AC201" s="966"/>
      <c r="AD201" s="966"/>
      <c r="AE201" s="966"/>
      <c r="AF201" s="966"/>
      <c r="AG201" s="966"/>
      <c r="AH201" s="966"/>
      <c r="AI201" s="937"/>
      <c r="AJ201" s="938"/>
    </row>
    <row r="202" spans="1:36" s="188" customFormat="1" ht="4.5" customHeight="1" thickBot="1">
      <c r="A202" s="662"/>
      <c r="B202" s="663"/>
      <c r="C202" s="664"/>
      <c r="D202" s="664"/>
      <c r="E202" s="664"/>
      <c r="F202" s="664"/>
      <c r="G202" s="664"/>
      <c r="H202" s="664"/>
      <c r="I202" s="664"/>
      <c r="J202" s="664"/>
      <c r="K202" s="664"/>
      <c r="L202" s="664"/>
      <c r="M202" s="664"/>
      <c r="N202" s="664"/>
      <c r="O202" s="664"/>
      <c r="P202" s="663"/>
      <c r="Q202" s="665"/>
      <c r="R202" s="666"/>
      <c r="S202" s="666"/>
      <c r="T202" s="666"/>
      <c r="U202" s="666"/>
      <c r="V202" s="666"/>
      <c r="W202" s="667"/>
      <c r="X202" s="667"/>
      <c r="Y202" s="667"/>
      <c r="Z202" s="667"/>
      <c r="AA202" s="667"/>
      <c r="AB202" s="667"/>
      <c r="AC202" s="667"/>
      <c r="AD202" s="667"/>
      <c r="AE202" s="667"/>
      <c r="AF202" s="667"/>
      <c r="AG202" s="667"/>
      <c r="AH202" s="667"/>
      <c r="AI202" s="668"/>
      <c r="AJ202" s="669"/>
    </row>
    <row r="203" spans="1:36" ht="13.5" customHeight="1">
      <c r="A203" s="189"/>
      <c r="B203" s="155"/>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90"/>
    </row>
    <row r="204" spans="1:36">
      <c r="B204" s="186"/>
    </row>
    <row r="205" spans="1:36" ht="17.25">
      <c r="A205" s="191"/>
      <c r="B205" s="93"/>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2"/>
      <c r="AF205" s="191"/>
      <c r="AG205" s="191"/>
      <c r="AH205" s="191"/>
      <c r="AI205" s="191"/>
      <c r="AJ205" s="191"/>
    </row>
    <row r="206" spans="1:36">
      <c r="A206" s="193"/>
      <c r="B206" s="191" t="s">
        <v>19</v>
      </c>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row>
    <row r="207" spans="1:36">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row>
    <row r="208" spans="1:36">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row>
    <row r="209" spans="1:36">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row>
    <row r="210" spans="1:36">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row>
    <row r="211" spans="1:36">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row>
    <row r="212" spans="1:36">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row>
    <row r="213" spans="1:36">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row>
    <row r="214" spans="1:36">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row>
    <row r="215" spans="1:36">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row>
    <row r="216" spans="1:36">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row>
    <row r="217" spans="1:36">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row>
    <row r="218" spans="1:36">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row>
    <row r="219" spans="1:36">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row>
    <row r="220" spans="1:36">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row>
    <row r="221" spans="1:36">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row>
    <row r="222" spans="1:36">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row>
    <row r="223" spans="1:36">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row>
    <row r="224" spans="1:36">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row>
    <row r="225" spans="1:36">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row>
    <row r="226" spans="1:36">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row>
    <row r="227" spans="1:36">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row>
    <row r="228" spans="1:36">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row>
    <row r="229" spans="1:36">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row>
    <row r="230" spans="1:36">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row>
    <row r="231" spans="1:36">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row>
    <row r="232" spans="1:36">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row>
    <row r="233" spans="1:36">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row>
    <row r="234" spans="1:36">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row>
    <row r="235" spans="1:36">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row>
    <row r="236" spans="1:36">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row>
    <row r="237" spans="1:36">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row>
    <row r="238" spans="1:36">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row>
    <row r="239" spans="1:36">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row>
    <row r="240" spans="1:36">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row>
    <row r="241" spans="1:36">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row>
    <row r="242" spans="1:36">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row>
    <row r="243" spans="1:36">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row>
    <row r="244" spans="1:36">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row>
    <row r="245" spans="1:36">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row>
    <row r="246" spans="1:36">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row>
    <row r="247" spans="1:36">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row>
    <row r="248" spans="1:36">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row>
    <row r="249" spans="1:36">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row>
    <row r="250" spans="1:36">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row>
    <row r="251" spans="1:36">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row>
    <row r="252" spans="1:36">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row>
    <row r="253" spans="1:36">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row>
    <row r="254" spans="1:36">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row>
    <row r="255" spans="1:36">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row>
    <row r="256" spans="1:36">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row>
    <row r="257" spans="1:36">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row>
    <row r="258" spans="1:36">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row>
    <row r="259" spans="1:36">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row>
    <row r="260" spans="1:36">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row>
    <row r="261" spans="1:36">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row>
    <row r="262" spans="1:36">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row>
    <row r="263" spans="1:36">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row>
    <row r="264" spans="1:36">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row>
    <row r="265" spans="1:36">
      <c r="A265" s="191"/>
      <c r="B265" s="193"/>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row>
    <row r="266" spans="1:36">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row>
    <row r="267" spans="1:36">
      <c r="B267" s="191"/>
    </row>
  </sheetData>
  <sheetProtection formatCells="0" formatColumns="0" formatRows="0" insertColumns="0" insertRows="0" autoFilter="0"/>
  <mergeCells count="238">
    <mergeCell ref="Z192:AH192"/>
    <mergeCell ref="T67:V67"/>
    <mergeCell ref="A67:A7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S64:W64"/>
    <mergeCell ref="Q111:R111"/>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T69:V69"/>
    <mergeCell ref="Z190:AH190"/>
    <mergeCell ref="AF67:AH67"/>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E115:AJ115"/>
    <mergeCell ref="E107:AJ107"/>
    <mergeCell ref="A116:D116"/>
    <mergeCell ref="A115:D115"/>
    <mergeCell ref="A101:D102"/>
    <mergeCell ref="A155:D158"/>
    <mergeCell ref="F155:AI155"/>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M143:AJ143"/>
    <mergeCell ref="A131:A136"/>
    <mergeCell ref="E150:AJ150"/>
    <mergeCell ref="A151:D154"/>
    <mergeCell ref="F151:AJ151"/>
    <mergeCell ref="F152:AI152"/>
    <mergeCell ref="F153:AI153"/>
    <mergeCell ref="F154:AI154"/>
    <mergeCell ref="C191:Y191"/>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N201:P201"/>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B83:AJ83"/>
    <mergeCell ref="B81:AJ81"/>
    <mergeCell ref="S68:W68"/>
    <mergeCell ref="N69:P69"/>
    <mergeCell ref="AH76:AI76"/>
    <mergeCell ref="V76:W76"/>
    <mergeCell ref="S66:W66"/>
    <mergeCell ref="Y66:AC66"/>
    <mergeCell ref="Z67:AB67"/>
    <mergeCell ref="A89:D89"/>
    <mergeCell ref="B84:AJ84"/>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B47:K47"/>
    <mergeCell ref="AI54:AJ54"/>
    <mergeCell ref="AB53:AH53"/>
    <mergeCell ref="AI53:AJ53"/>
    <mergeCell ref="AB56:AH56"/>
    <mergeCell ref="AI56:AJ56"/>
    <mergeCell ref="N65:P65"/>
    <mergeCell ref="B46:K46"/>
    <mergeCell ref="AE62:AJ63"/>
    <mergeCell ref="B62:J69"/>
    <mergeCell ref="Y57:AD57"/>
    <mergeCell ref="AE57:AJ57"/>
    <mergeCell ref="AE61:AI61"/>
    <mergeCell ref="AB50:AH50"/>
    <mergeCell ref="AB52:AH52"/>
    <mergeCell ref="AI52:AJ52"/>
    <mergeCell ref="T65:V65"/>
    <mergeCell ref="S57:X57"/>
    <mergeCell ref="D49:E49"/>
    <mergeCell ref="AB49:AH49"/>
    <mergeCell ref="AI49:AJ49"/>
    <mergeCell ref="B48:K48"/>
    <mergeCell ref="AE58:AI58"/>
    <mergeCell ref="Z69:AB69"/>
    <mergeCell ref="AE59:AI59"/>
    <mergeCell ref="F156:AI156"/>
    <mergeCell ref="F157:AI157"/>
    <mergeCell ref="F158:AJ158"/>
    <mergeCell ref="A159:D162"/>
    <mergeCell ref="F159:AI159"/>
    <mergeCell ref="F160:AI160"/>
    <mergeCell ref="F161:AI161"/>
    <mergeCell ref="F162:AI162"/>
    <mergeCell ref="A171:D174"/>
    <mergeCell ref="F171:AJ171"/>
    <mergeCell ref="F172:AI172"/>
    <mergeCell ref="F173:AI173"/>
    <mergeCell ref="F174:AI174"/>
    <mergeCell ref="A163:D166"/>
    <mergeCell ref="F163:AI163"/>
    <mergeCell ref="F164:AI164"/>
    <mergeCell ref="F165:AI165"/>
    <mergeCell ref="F166:AJ166"/>
    <mergeCell ref="A167:D170"/>
    <mergeCell ref="F167:AI167"/>
    <mergeCell ref="F168:AI168"/>
    <mergeCell ref="F169:AI169"/>
    <mergeCell ref="F170:AI170"/>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4"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07" r:id="rId4"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5"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43" r:id="rId6"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7"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8"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9"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10"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11"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12"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13"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14"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15"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16"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82" r:id="rId17"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882" r:id="rId18"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19"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20"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21"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22"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23"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24"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25"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26"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27"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5" r:id="rId28"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29"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30"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31"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32"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33"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34"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35"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915" r:id="rId36"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7"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8"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9"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40"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41"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42"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43"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4"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5"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78" r:id="rId46"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25" r:id="rId47"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8"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9"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50"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51"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52"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53"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54"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5"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6"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7"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8"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9"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79" r:id="rId6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6059" r:id="rId62"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63"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64"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65"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66"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67"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68"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69"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0"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71"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72"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73"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74"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75"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76"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77"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78"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79"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0"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81"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82"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83"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84"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85"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mc:AlternateContent xmlns:mc="http://schemas.openxmlformats.org/markup-compatibility/2006">
          <mc:Choice Requires="x14">
            <control shapeId="75798" r:id="rId86"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87"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88"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89"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90"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71" r:id="rId91"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92"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93"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84" r:id="rId94"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showGridLines="0" topLeftCell="A10" zoomScale="85" zoomScaleNormal="85" zoomScaleSheetLayoutView="70" zoomScalePageLayoutView="70" workbookViewId="0">
      <selection activeCell="R12" sqref="R12"/>
    </sheetView>
  </sheetViews>
  <sheetFormatPr defaultColWidth="2.5" defaultRowHeight="13.5"/>
  <cols>
    <col min="1" max="1" width="5.625" style="89" customWidth="1"/>
    <col min="2" max="11" width="2.625" style="89" customWidth="1"/>
    <col min="12" max="13" width="11.75" style="89" customWidth="1"/>
    <col min="14" max="14" width="16.875" style="89" customWidth="1"/>
    <col min="15" max="15" width="37.5" style="89" customWidth="1"/>
    <col min="16" max="16" width="31.375" style="89" customWidth="1"/>
    <col min="17" max="17" width="10.625" style="89" customWidth="1"/>
    <col min="18" max="18" width="9.625" style="89" customWidth="1"/>
    <col min="19" max="19" width="13.625" style="89" customWidth="1"/>
    <col min="20" max="20" width="10" style="89" customWidth="1"/>
    <col min="21" max="21" width="6.75" style="89" customWidth="1"/>
    <col min="22" max="22" width="4.75" style="89" customWidth="1"/>
    <col min="23" max="23" width="3.625" style="89" customWidth="1"/>
    <col min="24" max="24" width="3.125" style="89" customWidth="1"/>
    <col min="25" max="25" width="3.625" style="89" customWidth="1"/>
    <col min="26" max="26" width="8" style="89" customWidth="1"/>
    <col min="27" max="27" width="3.625" style="89" customWidth="1"/>
    <col min="28" max="28" width="3.125" style="89" customWidth="1"/>
    <col min="29" max="29" width="3.625" style="89" customWidth="1"/>
    <col min="30" max="30" width="3.125" style="89" customWidth="1"/>
    <col min="31" max="31" width="2.5" style="89" customWidth="1"/>
    <col min="32" max="32" width="3.5" style="89" customWidth="1"/>
    <col min="33" max="33" width="5.875" style="89" customWidth="1"/>
    <col min="34" max="34" width="14.625" style="89" customWidth="1"/>
    <col min="35" max="16384" width="2.5" style="89"/>
  </cols>
  <sheetData>
    <row r="1" spans="1:34" ht="21" customHeight="1">
      <c r="A1" s="194" t="s">
        <v>103</v>
      </c>
      <c r="G1" s="92" t="s">
        <v>259</v>
      </c>
      <c r="W1" s="90"/>
      <c r="X1" s="90"/>
      <c r="Y1" s="90"/>
      <c r="Z1" s="90"/>
      <c r="AA1" s="90"/>
      <c r="AB1" s="90"/>
      <c r="AC1" s="90"/>
      <c r="AD1" s="90"/>
      <c r="AE1" s="90"/>
      <c r="AF1" s="90"/>
      <c r="AG1" s="90"/>
      <c r="AH1" s="90"/>
    </row>
    <row r="2" spans="1:34" ht="21" customHeight="1" thickBot="1">
      <c r="B2" s="92"/>
      <c r="C2" s="92"/>
      <c r="D2" s="92"/>
      <c r="E2" s="92"/>
      <c r="F2" s="92"/>
      <c r="G2" s="92"/>
      <c r="H2" s="92"/>
      <c r="I2" s="92"/>
      <c r="J2" s="92"/>
      <c r="K2" s="92"/>
      <c r="L2" s="92"/>
      <c r="M2" s="92"/>
      <c r="N2" s="92"/>
      <c r="O2" s="92"/>
      <c r="P2" s="92"/>
      <c r="Q2" s="92"/>
      <c r="R2" s="92"/>
      <c r="S2" s="92"/>
      <c r="T2" s="92"/>
      <c r="U2" s="92"/>
      <c r="V2" s="92"/>
      <c r="W2" s="90"/>
      <c r="X2" s="90"/>
      <c r="Y2" s="90"/>
      <c r="Z2" s="90"/>
      <c r="AA2" s="93"/>
      <c r="AB2" s="195"/>
      <c r="AC2" s="195"/>
      <c r="AD2" s="195"/>
      <c r="AE2" s="195"/>
      <c r="AF2" s="195"/>
      <c r="AG2" s="195"/>
      <c r="AH2" s="195"/>
    </row>
    <row r="3" spans="1:34" ht="27" customHeight="1" thickBot="1">
      <c r="A3" s="1117" t="s">
        <v>6</v>
      </c>
      <c r="B3" s="1117"/>
      <c r="C3" s="1118"/>
      <c r="D3" s="1114" t="str">
        <f>IF(基本情報入力シート!M16="","",基本情報入力シート!M16)</f>
        <v>福岡県庁株式会社</v>
      </c>
      <c r="E3" s="1115"/>
      <c r="F3" s="1115"/>
      <c r="G3" s="1115"/>
      <c r="H3" s="1115"/>
      <c r="I3" s="1115"/>
      <c r="J3" s="1115"/>
      <c r="K3" s="1115"/>
      <c r="L3" s="1115"/>
      <c r="M3" s="1115"/>
      <c r="N3" s="1115"/>
      <c r="O3" s="1116"/>
      <c r="P3" s="196"/>
      <c r="Q3" s="197"/>
      <c r="R3" s="197"/>
      <c r="V3" s="197"/>
    </row>
    <row r="4" spans="1:34" ht="21" customHeight="1" thickBot="1">
      <c r="A4" s="198"/>
      <c r="B4" s="198"/>
      <c r="C4" s="198"/>
      <c r="D4" s="199"/>
      <c r="E4" s="199"/>
      <c r="F4" s="199"/>
      <c r="G4" s="199"/>
      <c r="H4" s="199"/>
      <c r="I4" s="199"/>
      <c r="J4" s="199"/>
      <c r="K4" s="199"/>
      <c r="L4" s="199"/>
      <c r="M4" s="199"/>
      <c r="N4" s="199"/>
      <c r="O4" s="199"/>
      <c r="P4" s="199"/>
      <c r="Q4" s="197"/>
      <c r="R4" s="197"/>
      <c r="V4" s="197"/>
    </row>
    <row r="5" spans="1:34" ht="27.75" customHeight="1" thickBot="1">
      <c r="A5" s="1138" t="s">
        <v>344</v>
      </c>
      <c r="B5" s="1139"/>
      <c r="C5" s="1139"/>
      <c r="D5" s="1139"/>
      <c r="E5" s="1139"/>
      <c r="F5" s="1139"/>
      <c r="G5" s="1139"/>
      <c r="H5" s="1139"/>
      <c r="I5" s="1139"/>
      <c r="J5" s="1139"/>
      <c r="K5" s="1139"/>
      <c r="L5" s="1139"/>
      <c r="M5" s="1139"/>
      <c r="N5" s="1139"/>
      <c r="O5" s="200">
        <f>SUM(AH12:AH111)</f>
        <v>51011352</v>
      </c>
      <c r="P5" s="199"/>
      <c r="Q5" s="197"/>
      <c r="R5" s="197"/>
      <c r="V5" s="197"/>
    </row>
    <row r="6" spans="1:34" ht="21" customHeight="1" thickBot="1">
      <c r="Q6" s="101"/>
      <c r="R6" s="101"/>
      <c r="AH6" s="201"/>
    </row>
    <row r="7" spans="1:34" ht="18" customHeight="1">
      <c r="A7" s="1121"/>
      <c r="B7" s="1123" t="s">
        <v>7</v>
      </c>
      <c r="C7" s="1124"/>
      <c r="D7" s="1124"/>
      <c r="E7" s="1124"/>
      <c r="F7" s="1124"/>
      <c r="G7" s="1124"/>
      <c r="H7" s="1124"/>
      <c r="I7" s="1124"/>
      <c r="J7" s="1124"/>
      <c r="K7" s="1125"/>
      <c r="L7" s="1129" t="s">
        <v>138</v>
      </c>
      <c r="M7" s="202"/>
      <c r="N7" s="203"/>
      <c r="O7" s="1131" t="s">
        <v>172</v>
      </c>
      <c r="P7" s="1133" t="s">
        <v>81</v>
      </c>
      <c r="Q7" s="1135" t="s">
        <v>241</v>
      </c>
      <c r="R7" s="1137" t="s">
        <v>144</v>
      </c>
      <c r="S7" s="204" t="s">
        <v>49</v>
      </c>
      <c r="T7" s="205"/>
      <c r="U7" s="205"/>
      <c r="V7" s="205"/>
      <c r="W7" s="205"/>
      <c r="X7" s="205"/>
      <c r="Y7" s="205"/>
      <c r="Z7" s="205"/>
      <c r="AA7" s="205"/>
      <c r="AB7" s="205"/>
      <c r="AC7" s="205"/>
      <c r="AD7" s="205"/>
      <c r="AE7" s="205"/>
      <c r="AF7" s="205"/>
      <c r="AG7" s="205"/>
      <c r="AH7" s="206"/>
    </row>
    <row r="8" spans="1:34" ht="14.25">
      <c r="A8" s="1122"/>
      <c r="B8" s="1126"/>
      <c r="C8" s="1127"/>
      <c r="D8" s="1127"/>
      <c r="E8" s="1127"/>
      <c r="F8" s="1127"/>
      <c r="G8" s="1127"/>
      <c r="H8" s="1127"/>
      <c r="I8" s="1127"/>
      <c r="J8" s="1127"/>
      <c r="K8" s="1128"/>
      <c r="L8" s="1130"/>
      <c r="M8" s="207" t="s">
        <v>252</v>
      </c>
      <c r="N8" s="208"/>
      <c r="O8" s="1132"/>
      <c r="P8" s="1134"/>
      <c r="Q8" s="1136"/>
      <c r="R8" s="1111"/>
      <c r="S8" s="209"/>
      <c r="T8" s="1119" t="s">
        <v>113</v>
      </c>
      <c r="U8" s="1120"/>
      <c r="V8" s="1099" t="s">
        <v>114</v>
      </c>
      <c r="W8" s="1100"/>
      <c r="X8" s="1100"/>
      <c r="Y8" s="1100"/>
      <c r="Z8" s="1100"/>
      <c r="AA8" s="1100"/>
      <c r="AB8" s="1100"/>
      <c r="AC8" s="1100"/>
      <c r="AD8" s="1100"/>
      <c r="AE8" s="1100"/>
      <c r="AF8" s="1100"/>
      <c r="AG8" s="1101"/>
      <c r="AH8" s="210" t="s">
        <v>116</v>
      </c>
    </row>
    <row r="9" spans="1:34" ht="13.5" customHeight="1">
      <c r="A9" s="1122"/>
      <c r="B9" s="1126"/>
      <c r="C9" s="1127"/>
      <c r="D9" s="1127"/>
      <c r="E9" s="1127"/>
      <c r="F9" s="1127"/>
      <c r="G9" s="1127"/>
      <c r="H9" s="1127"/>
      <c r="I9" s="1127"/>
      <c r="J9" s="1127"/>
      <c r="K9" s="1128"/>
      <c r="L9" s="1130"/>
      <c r="M9" s="211"/>
      <c r="N9" s="212"/>
      <c r="O9" s="1132"/>
      <c r="P9" s="1134"/>
      <c r="Q9" s="1136"/>
      <c r="R9" s="1111"/>
      <c r="S9" s="1108" t="s">
        <v>107</v>
      </c>
      <c r="T9" s="1109" t="s">
        <v>243</v>
      </c>
      <c r="U9" s="1112" t="s">
        <v>141</v>
      </c>
      <c r="V9" s="1102" t="s">
        <v>142</v>
      </c>
      <c r="W9" s="1103"/>
      <c r="X9" s="1103"/>
      <c r="Y9" s="1103"/>
      <c r="Z9" s="1103"/>
      <c r="AA9" s="1103"/>
      <c r="AB9" s="1103"/>
      <c r="AC9" s="1103"/>
      <c r="AD9" s="1103"/>
      <c r="AE9" s="1103"/>
      <c r="AF9" s="1103"/>
      <c r="AG9" s="1104"/>
      <c r="AH9" s="1111" t="s">
        <v>263</v>
      </c>
    </row>
    <row r="10" spans="1:34" ht="150" customHeight="1">
      <c r="A10" s="1122"/>
      <c r="B10" s="1126"/>
      <c r="C10" s="1127"/>
      <c r="D10" s="1127"/>
      <c r="E10" s="1127"/>
      <c r="F10" s="1127"/>
      <c r="G10" s="1127"/>
      <c r="H10" s="1127"/>
      <c r="I10" s="1127"/>
      <c r="J10" s="1127"/>
      <c r="K10" s="1128"/>
      <c r="L10" s="1130"/>
      <c r="M10" s="213" t="s">
        <v>253</v>
      </c>
      <c r="N10" s="213" t="s">
        <v>254</v>
      </c>
      <c r="O10" s="1132"/>
      <c r="P10" s="1134"/>
      <c r="Q10" s="1136"/>
      <c r="R10" s="1111"/>
      <c r="S10" s="1108"/>
      <c r="T10" s="1110"/>
      <c r="U10" s="1113"/>
      <c r="V10" s="1105"/>
      <c r="W10" s="1106"/>
      <c r="X10" s="1106"/>
      <c r="Y10" s="1106"/>
      <c r="Z10" s="1106"/>
      <c r="AA10" s="1106"/>
      <c r="AB10" s="1106"/>
      <c r="AC10" s="1106"/>
      <c r="AD10" s="1106"/>
      <c r="AE10" s="1106"/>
      <c r="AF10" s="1106"/>
      <c r="AG10" s="1107"/>
      <c r="AH10" s="1111"/>
    </row>
    <row r="11" spans="1:34" ht="14.25">
      <c r="A11" s="214"/>
      <c r="B11" s="215"/>
      <c r="C11" s="216"/>
      <c r="D11" s="216"/>
      <c r="E11" s="216"/>
      <c r="F11" s="216"/>
      <c r="G11" s="216"/>
      <c r="H11" s="216"/>
      <c r="I11" s="216"/>
      <c r="J11" s="216"/>
      <c r="K11" s="217"/>
      <c r="L11" s="218"/>
      <c r="M11" s="218"/>
      <c r="N11" s="218"/>
      <c r="O11" s="219"/>
      <c r="P11" s="220"/>
      <c r="Q11" s="221"/>
      <c r="R11" s="222"/>
      <c r="S11" s="223"/>
      <c r="T11" s="224"/>
      <c r="U11" s="225"/>
      <c r="V11" s="226"/>
      <c r="W11" s="227"/>
      <c r="X11" s="227"/>
      <c r="Y11" s="227"/>
      <c r="Z11" s="227"/>
      <c r="AA11" s="227"/>
      <c r="AB11" s="227"/>
      <c r="AC11" s="227"/>
      <c r="AD11" s="227"/>
      <c r="AE11" s="227"/>
      <c r="AF11" s="227"/>
      <c r="AG11" s="227"/>
      <c r="AH11" s="222"/>
    </row>
    <row r="12" spans="1:34" ht="36.75" customHeight="1">
      <c r="A12" s="228">
        <v>1</v>
      </c>
      <c r="B12" s="229">
        <f>IF(基本情報入力シート!C33="","",基本情報入力シート!C33)</f>
        <v>1</v>
      </c>
      <c r="C12" s="230">
        <f>IF(基本情報入力シート!D33="","",基本情報入力シート!D33)</f>
        <v>2</v>
      </c>
      <c r="D12" s="231">
        <f>IF(基本情報入力シート!E33="","",基本情報入力シート!E33)</f>
        <v>3</v>
      </c>
      <c r="E12" s="231">
        <f>IF(基本情報入力シート!F33="","",基本情報入力シート!F33)</f>
        <v>4</v>
      </c>
      <c r="F12" s="231">
        <f>IF(基本情報入力シート!G33="","",基本情報入力シート!G33)</f>
        <v>5</v>
      </c>
      <c r="G12" s="231">
        <f>IF(基本情報入力シート!H33="","",基本情報入力シート!H33)</f>
        <v>6</v>
      </c>
      <c r="H12" s="231">
        <f>IF(基本情報入力シート!I33="","",基本情報入力シート!I33)</f>
        <v>7</v>
      </c>
      <c r="I12" s="231">
        <f>IF(基本情報入力シート!J33="","",基本情報入力シート!J33)</f>
        <v>8</v>
      </c>
      <c r="J12" s="231">
        <f>IF(基本情報入力シート!K33="","",基本情報入力シート!K33)</f>
        <v>9</v>
      </c>
      <c r="K12" s="232">
        <f>IF(基本情報入力シート!L33="","",基本情報入力シート!L33)</f>
        <v>0</v>
      </c>
      <c r="L12" s="233" t="str">
        <f>IF(基本情報入力シート!M33="","",基本情報入力シート!M33)</f>
        <v>福岡県</v>
      </c>
      <c r="M12" s="233" t="str">
        <f>IF(基本情報入力シート!R33="","",基本情報入力シート!R33)</f>
        <v>福岡県</v>
      </c>
      <c r="N12" s="233" t="str">
        <f>IF(基本情報入力シート!W33="","",基本情報入力シート!W33)</f>
        <v>筑紫野市</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36">
        <f>IF(基本情報入力シート!AA33="","",基本情報入力シート!AA33)</f>
        <v>10.210000000000001</v>
      </c>
      <c r="S12" s="237" t="s">
        <v>350</v>
      </c>
      <c r="T12" s="238" t="s">
        <v>91</v>
      </c>
      <c r="U12" s="239">
        <f>IF(P12="","",VLOOKUP(P12,数式用!$A$5:$I$28,MATCH(T12,数式用!$C$4:$G$4,0)+2,0))</f>
        <v>0.1</v>
      </c>
      <c r="V12" s="100" t="s">
        <v>36</v>
      </c>
      <c r="W12" s="240">
        <v>3</v>
      </c>
      <c r="X12" s="99" t="s">
        <v>12</v>
      </c>
      <c r="Y12" s="240">
        <v>4</v>
      </c>
      <c r="Z12" s="171" t="s">
        <v>112</v>
      </c>
      <c r="AA12" s="241">
        <v>4</v>
      </c>
      <c r="AB12" s="99" t="s">
        <v>12</v>
      </c>
      <c r="AC12" s="241">
        <v>3</v>
      </c>
      <c r="AD12" s="99" t="s">
        <v>17</v>
      </c>
      <c r="AE12" s="242" t="s">
        <v>51</v>
      </c>
      <c r="AF12" s="243">
        <f>IF(W12&gt;=1,(AA12*12+AC12)-(W12*12+Y12)+1,"")</f>
        <v>12</v>
      </c>
      <c r="AG12" s="244" t="s">
        <v>71</v>
      </c>
      <c r="AH12" s="245">
        <f>IFERROR(ROUNDDOWN(ROUND(Q12*R12,0)*U12,0)*AF12,"")</f>
        <v>3063000</v>
      </c>
    </row>
    <row r="13" spans="1:34" ht="36.75" customHeight="1">
      <c r="A13" s="228">
        <f>A12+1</f>
        <v>2</v>
      </c>
      <c r="B13" s="229">
        <f>IF(基本情報入力シート!C34="","",基本情報入力シート!C34)</f>
        <v>2</v>
      </c>
      <c r="C13" s="230">
        <f>IF(基本情報入力シート!D34="","",基本情報入力シート!D34)</f>
        <v>3</v>
      </c>
      <c r="D13" s="231">
        <f>IF(基本情報入力シート!E34="","",基本情報入力シート!E34)</f>
        <v>4</v>
      </c>
      <c r="E13" s="231">
        <f>IF(基本情報入力シート!F34="","",基本情報入力シート!F34)</f>
        <v>5</v>
      </c>
      <c r="F13" s="231">
        <f>IF(基本情報入力シート!G34="","",基本情報入力シート!G34)</f>
        <v>6</v>
      </c>
      <c r="G13" s="231">
        <f>IF(基本情報入力シート!H34="","",基本情報入力シート!H34)</f>
        <v>7</v>
      </c>
      <c r="H13" s="231">
        <f>IF(基本情報入力シート!I34="","",基本情報入力シート!I34)</f>
        <v>8</v>
      </c>
      <c r="I13" s="231">
        <f>IF(基本情報入力シート!J34="","",基本情報入力シート!J34)</f>
        <v>9</v>
      </c>
      <c r="J13" s="231">
        <f>IF(基本情報入力シート!K34="","",基本情報入力シート!K34)</f>
        <v>0</v>
      </c>
      <c r="K13" s="232">
        <f>IF(基本情報入力シート!L34="","",基本情報入力シート!L34)</f>
        <v>1</v>
      </c>
      <c r="L13" s="233" t="str">
        <f>IF(基本情報入力シート!M34="","",基本情報入力シート!M34)</f>
        <v>福岡県</v>
      </c>
      <c r="M13" s="233" t="str">
        <f>IF(基本情報入力シート!R34="","",基本情報入力シート!R34)</f>
        <v>福岡県</v>
      </c>
      <c r="N13" s="233" t="str">
        <f>IF(基本情報入力シート!W34="","",基本情報入力シート!W34)</f>
        <v>古賀市</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36">
        <f>IF(基本情報入力シート!AA34="","",基本情報入力シート!AA34)</f>
        <v>10.14</v>
      </c>
      <c r="S13" s="237" t="s">
        <v>351</v>
      </c>
      <c r="T13" s="238" t="s">
        <v>102</v>
      </c>
      <c r="U13" s="239">
        <f>IF(P13="","",VLOOKUP(P13,数式用!$A$5:$I$28,MATCH(T13,数式用!$C$4:$G$4,0)+2,0))</f>
        <v>5.8999999999999997E-2</v>
      </c>
      <c r="V13" s="100" t="s">
        <v>36</v>
      </c>
      <c r="W13" s="240">
        <v>3</v>
      </c>
      <c r="X13" s="99" t="s">
        <v>12</v>
      </c>
      <c r="Y13" s="240">
        <v>4</v>
      </c>
      <c r="Z13" s="171" t="s">
        <v>112</v>
      </c>
      <c r="AA13" s="241">
        <v>4</v>
      </c>
      <c r="AB13" s="99" t="s">
        <v>12</v>
      </c>
      <c r="AC13" s="241">
        <v>3</v>
      </c>
      <c r="AD13" s="99" t="s">
        <v>17</v>
      </c>
      <c r="AE13" s="242" t="s">
        <v>51</v>
      </c>
      <c r="AF13" s="243">
        <f t="shared" ref="AF13:AF16" si="0">IF(W13&gt;=1,(AA13*12+AC13)-(W13*12+Y13)+1,"")</f>
        <v>12</v>
      </c>
      <c r="AG13" s="244" t="s">
        <v>71</v>
      </c>
      <c r="AH13" s="245">
        <f t="shared" ref="AH13:AH76" si="1">IFERROR(ROUNDDOWN(ROUND(Q13*R13,0)*U13,0)*AF13,"")</f>
        <v>2871648</v>
      </c>
    </row>
    <row r="14" spans="1:34" ht="36.75" customHeight="1">
      <c r="A14" s="228">
        <f t="shared" ref="A14:A26" si="2">A13+1</f>
        <v>3</v>
      </c>
      <c r="B14" s="229">
        <f>IF(基本情報入力シート!C35="","",基本情報入力シート!C35)</f>
        <v>3</v>
      </c>
      <c r="C14" s="230">
        <f>IF(基本情報入力シート!D35="","",基本情報入力シート!D35)</f>
        <v>4</v>
      </c>
      <c r="D14" s="231">
        <f>IF(基本情報入力シート!E35="","",基本情報入力シート!E35)</f>
        <v>5</v>
      </c>
      <c r="E14" s="231">
        <f>IF(基本情報入力シート!F35="","",基本情報入力シート!F35)</f>
        <v>6</v>
      </c>
      <c r="F14" s="231">
        <f>IF(基本情報入力シート!G35="","",基本情報入力シート!G35)</f>
        <v>7</v>
      </c>
      <c r="G14" s="231">
        <f>IF(基本情報入力シート!H35="","",基本情報入力シート!H35)</f>
        <v>8</v>
      </c>
      <c r="H14" s="231">
        <f>IF(基本情報入力シート!I35="","",基本情報入力シート!I35)</f>
        <v>9</v>
      </c>
      <c r="I14" s="231">
        <f>IF(基本情報入力シート!J35="","",基本情報入力シート!J35)</f>
        <v>0</v>
      </c>
      <c r="J14" s="231">
        <f>IF(基本情報入力シート!K35="","",基本情報入力シート!K35)</f>
        <v>1</v>
      </c>
      <c r="K14" s="232">
        <f>IF(基本情報入力シート!L35="","",基本情報入力シート!L35)</f>
        <v>2</v>
      </c>
      <c r="L14" s="233" t="str">
        <f>IF(基本情報入力シート!M35="","",基本情報入力シート!M35)</f>
        <v>福岡市</v>
      </c>
      <c r="M14" s="233" t="str">
        <f>IF(基本情報入力シート!R35="","",基本情報入力シート!R35)</f>
        <v>福岡県</v>
      </c>
      <c r="N14" s="233" t="str">
        <f>IF(基本情報入力シート!W35="","",基本情報入力シート!W35)</f>
        <v>博多区</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36">
        <f>IF(基本情報入力シート!AA35="","",基本情報入力シート!AA35)</f>
        <v>10.7</v>
      </c>
      <c r="S14" s="237" t="s">
        <v>108</v>
      </c>
      <c r="T14" s="238" t="s">
        <v>102</v>
      </c>
      <c r="U14" s="239">
        <f>IF(P14="","",VLOOKUP(P14,数式用!$A$5:$I$28,MATCH(T14,数式用!$C$4:$G$4,0)+2,0))</f>
        <v>0.13700000000000001</v>
      </c>
      <c r="V14" s="100" t="s">
        <v>36</v>
      </c>
      <c r="W14" s="240">
        <v>3</v>
      </c>
      <c r="X14" s="99" t="s">
        <v>12</v>
      </c>
      <c r="Y14" s="240">
        <v>4</v>
      </c>
      <c r="Z14" s="171" t="s">
        <v>112</v>
      </c>
      <c r="AA14" s="241">
        <v>4</v>
      </c>
      <c r="AB14" s="99" t="s">
        <v>12</v>
      </c>
      <c r="AC14" s="241">
        <v>3</v>
      </c>
      <c r="AD14" s="99" t="s">
        <v>17</v>
      </c>
      <c r="AE14" s="242" t="s">
        <v>51</v>
      </c>
      <c r="AF14" s="243">
        <f t="shared" si="0"/>
        <v>12</v>
      </c>
      <c r="AG14" s="244" t="s">
        <v>71</v>
      </c>
      <c r="AH14" s="245">
        <f t="shared" si="1"/>
        <v>7036320</v>
      </c>
    </row>
    <row r="15" spans="1:34" ht="36.75" customHeight="1">
      <c r="A15" s="228">
        <f t="shared" si="2"/>
        <v>4</v>
      </c>
      <c r="B15" s="229">
        <f>IF(基本情報入力シート!C36="","",基本情報入力シート!C36)</f>
        <v>4</v>
      </c>
      <c r="C15" s="230">
        <f>IF(基本情報入力シート!D36="","",基本情報入力シート!D36)</f>
        <v>5</v>
      </c>
      <c r="D15" s="231">
        <f>IF(基本情報入力シート!E36="","",基本情報入力シート!E36)</f>
        <v>6</v>
      </c>
      <c r="E15" s="231">
        <f>IF(基本情報入力シート!F36="","",基本情報入力シート!F36)</f>
        <v>7</v>
      </c>
      <c r="F15" s="231">
        <f>IF(基本情報入力シート!G36="","",基本情報入力シート!G36)</f>
        <v>8</v>
      </c>
      <c r="G15" s="231">
        <f>IF(基本情報入力シート!H36="","",基本情報入力シート!H36)</f>
        <v>9</v>
      </c>
      <c r="H15" s="231">
        <f>IF(基本情報入力シート!I36="","",基本情報入力シート!I36)</f>
        <v>0</v>
      </c>
      <c r="I15" s="231">
        <f>IF(基本情報入力シート!J36="","",基本情報入力シート!J36)</f>
        <v>1</v>
      </c>
      <c r="J15" s="231">
        <f>IF(基本情報入力シート!K36="","",基本情報入力シート!K36)</f>
        <v>2</v>
      </c>
      <c r="K15" s="232">
        <f>IF(基本情報入力シート!L36="","",基本情報入力シート!L36)</f>
        <v>3</v>
      </c>
      <c r="L15" s="233" t="str">
        <f>IF(基本情報入力シート!M36="","",基本情報入力シート!M36)</f>
        <v>久留米市</v>
      </c>
      <c r="M15" s="233" t="str">
        <f>IF(基本情報入力シート!R36="","",基本情報入力シート!R36)</f>
        <v>福岡県</v>
      </c>
      <c r="N15" s="233" t="str">
        <f>IF(基本情報入力シート!W36="","",基本情報入力シート!W36)</f>
        <v>久留米市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36">
        <f>IF(基本情報入力シート!AA36="","",基本情報入力シート!AA36)</f>
        <v>10</v>
      </c>
      <c r="S15" s="237" t="s">
        <v>351</v>
      </c>
      <c r="T15" s="238" t="s">
        <v>102</v>
      </c>
      <c r="U15" s="239">
        <f>IF(P15="","",VLOOKUP(P15,数式用!$A$5:$I$28,MATCH(T15,数式用!$C$4:$G$4,0)+2,0))</f>
        <v>8.3000000000000004E-2</v>
      </c>
      <c r="V15" s="100" t="s">
        <v>36</v>
      </c>
      <c r="W15" s="240">
        <v>3</v>
      </c>
      <c r="X15" s="99" t="s">
        <v>12</v>
      </c>
      <c r="Y15" s="240">
        <v>4</v>
      </c>
      <c r="Z15" s="171" t="s">
        <v>112</v>
      </c>
      <c r="AA15" s="241">
        <v>4</v>
      </c>
      <c r="AB15" s="99" t="s">
        <v>12</v>
      </c>
      <c r="AC15" s="241">
        <v>3</v>
      </c>
      <c r="AD15" s="99" t="s">
        <v>17</v>
      </c>
      <c r="AE15" s="242" t="s">
        <v>51</v>
      </c>
      <c r="AF15" s="243">
        <f t="shared" si="0"/>
        <v>12</v>
      </c>
      <c r="AG15" s="244" t="s">
        <v>71</v>
      </c>
      <c r="AH15" s="245">
        <f t="shared" si="1"/>
        <v>19920000</v>
      </c>
    </row>
    <row r="16" spans="1:34" ht="36.75" customHeight="1">
      <c r="A16" s="228">
        <f t="shared" si="2"/>
        <v>5</v>
      </c>
      <c r="B16" s="229">
        <f>IF(基本情報入力シート!C37="","",基本情報入力シート!C37)</f>
        <v>5</v>
      </c>
      <c r="C16" s="230">
        <f>IF(基本情報入力シート!D37="","",基本情報入力シート!D37)</f>
        <v>6</v>
      </c>
      <c r="D16" s="231">
        <f>IF(基本情報入力シート!E37="","",基本情報入力シート!E37)</f>
        <v>7</v>
      </c>
      <c r="E16" s="231">
        <f>IF(基本情報入力シート!F37="","",基本情報入力シート!F37)</f>
        <v>8</v>
      </c>
      <c r="F16" s="231">
        <f>IF(基本情報入力シート!G37="","",基本情報入力シート!G37)</f>
        <v>9</v>
      </c>
      <c r="G16" s="231">
        <f>IF(基本情報入力シート!H37="","",基本情報入力シート!H37)</f>
        <v>0</v>
      </c>
      <c r="H16" s="231">
        <f>IF(基本情報入力シート!I37="","",基本情報入力シート!I37)</f>
        <v>1</v>
      </c>
      <c r="I16" s="231">
        <f>IF(基本情報入力シート!J37="","",基本情報入力シート!J37)</f>
        <v>2</v>
      </c>
      <c r="J16" s="231">
        <f>IF(基本情報入力シート!K37="","",基本情報入力シート!K37)</f>
        <v>3</v>
      </c>
      <c r="K16" s="232">
        <f>IF(基本情報入力シート!L37="","",基本情報入力シート!L37)</f>
        <v>4</v>
      </c>
      <c r="L16" s="233" t="str">
        <f>IF(基本情報入力シート!M37="","",基本情報入力シート!M37)</f>
        <v>筑紫野市</v>
      </c>
      <c r="M16" s="233" t="str">
        <f>IF(基本情報入力シート!R37="","",基本情報入力シート!R37)</f>
        <v>福岡県</v>
      </c>
      <c r="N16" s="233" t="str">
        <f>IF(基本情報入力シート!W37="","",基本情報入力シート!W37)</f>
        <v>筑紫野市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36">
        <f>IF(基本情報入力シート!AA37="","",基本情報入力シート!AA37)</f>
        <v>10.17</v>
      </c>
      <c r="S16" s="237" t="s">
        <v>351</v>
      </c>
      <c r="T16" s="238" t="s">
        <v>91</v>
      </c>
      <c r="U16" s="239">
        <f>IF(P16="","",VLOOKUP(P16,数式用!$A$5:$I$28,MATCH(T16,数式用!$C$4:$G$4,0)+2,0))</f>
        <v>7.3999999999999996E-2</v>
      </c>
      <c r="V16" s="100" t="s">
        <v>36</v>
      </c>
      <c r="W16" s="240">
        <v>3</v>
      </c>
      <c r="X16" s="99" t="s">
        <v>12</v>
      </c>
      <c r="Y16" s="240">
        <v>4</v>
      </c>
      <c r="Z16" s="171" t="s">
        <v>112</v>
      </c>
      <c r="AA16" s="241">
        <v>4</v>
      </c>
      <c r="AB16" s="99" t="s">
        <v>12</v>
      </c>
      <c r="AC16" s="241">
        <v>3</v>
      </c>
      <c r="AD16" s="99" t="s">
        <v>17</v>
      </c>
      <c r="AE16" s="242" t="s">
        <v>51</v>
      </c>
      <c r="AF16" s="243">
        <f t="shared" si="0"/>
        <v>12</v>
      </c>
      <c r="AG16" s="244" t="s">
        <v>71</v>
      </c>
      <c r="AH16" s="245">
        <f t="shared" si="1"/>
        <v>3612384</v>
      </c>
    </row>
    <row r="17" spans="1:34" ht="36.75" customHeight="1">
      <c r="A17" s="228">
        <f t="shared" si="2"/>
        <v>6</v>
      </c>
      <c r="B17" s="229">
        <f>IF(基本情報入力シート!C38="","",基本情報入力シート!C38)</f>
        <v>6</v>
      </c>
      <c r="C17" s="230">
        <f>IF(基本情報入力シート!D38="","",基本情報入力シート!D38)</f>
        <v>7</v>
      </c>
      <c r="D17" s="231">
        <f>IF(基本情報入力シート!E38="","",基本情報入力シート!E38)</f>
        <v>8</v>
      </c>
      <c r="E17" s="231">
        <f>IF(基本情報入力シート!F38="","",基本情報入力シート!F38)</f>
        <v>9</v>
      </c>
      <c r="F17" s="231">
        <f>IF(基本情報入力シート!G38="","",基本情報入力シート!G38)</f>
        <v>0</v>
      </c>
      <c r="G17" s="231">
        <f>IF(基本情報入力シート!H38="","",基本情報入力シート!H38)</f>
        <v>1</v>
      </c>
      <c r="H17" s="231">
        <f>IF(基本情報入力シート!I38="","",基本情報入力シート!I38)</f>
        <v>2</v>
      </c>
      <c r="I17" s="231">
        <f>IF(基本情報入力シート!J38="","",基本情報入力シート!J38)</f>
        <v>3</v>
      </c>
      <c r="J17" s="231">
        <f>IF(基本情報入力シート!K38="","",基本情報入力シート!K38)</f>
        <v>4</v>
      </c>
      <c r="K17" s="232">
        <f>IF(基本情報入力シート!L38="","",基本情報入力シート!L38)</f>
        <v>5</v>
      </c>
      <c r="L17" s="233" t="str">
        <f>IF(基本情報入力シート!M38="","",基本情報入力シート!M38)</f>
        <v>福岡県</v>
      </c>
      <c r="M17" s="233" t="str">
        <f>IF(基本情報入力シート!R38="","",基本情報入力シート!R38)</f>
        <v>福岡県</v>
      </c>
      <c r="N17" s="233" t="str">
        <f>IF(基本情報入力シート!W38="","",基本情報入力シート!W38)</f>
        <v>中間市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36">
        <f>IF(基本情報入力シート!AA38="","",基本情報入力シート!AA38)</f>
        <v>10</v>
      </c>
      <c r="S17" s="237" t="s">
        <v>108</v>
      </c>
      <c r="T17" s="238" t="s">
        <v>102</v>
      </c>
      <c r="U17" s="239">
        <f>IF(P17="","",VLOOKUP(P17,数式用!$A$5:$I$28,MATCH(T17,数式用!$C$4:$G$4,0)+2,0))</f>
        <v>3.9E-2</v>
      </c>
      <c r="V17" s="100" t="s">
        <v>226</v>
      </c>
      <c r="W17" s="240">
        <v>3</v>
      </c>
      <c r="X17" s="99" t="s">
        <v>227</v>
      </c>
      <c r="Y17" s="240">
        <v>4</v>
      </c>
      <c r="Z17" s="171" t="s">
        <v>228</v>
      </c>
      <c r="AA17" s="241">
        <v>4</v>
      </c>
      <c r="AB17" s="99" t="s">
        <v>227</v>
      </c>
      <c r="AC17" s="241">
        <v>3</v>
      </c>
      <c r="AD17" s="99" t="s">
        <v>229</v>
      </c>
      <c r="AE17" s="242" t="s">
        <v>230</v>
      </c>
      <c r="AF17" s="243">
        <f t="shared" ref="AF17:AF80" si="3">IF(W17&gt;=1,(AA17*12+AC17)-(W17*12+Y17)+1,"")</f>
        <v>12</v>
      </c>
      <c r="AG17" s="244" t="s">
        <v>231</v>
      </c>
      <c r="AH17" s="245">
        <f t="shared" si="1"/>
        <v>13104000</v>
      </c>
    </row>
    <row r="18" spans="1:34" ht="36.75" customHeight="1">
      <c r="A18" s="228">
        <f t="shared" si="2"/>
        <v>7</v>
      </c>
      <c r="B18" s="229">
        <f>IF(基本情報入力シート!C39="","",基本情報入力シート!C39)</f>
        <v>6</v>
      </c>
      <c r="C18" s="230">
        <f>IF(基本情報入力シート!D39="","",基本情報入力シート!D39)</f>
        <v>7</v>
      </c>
      <c r="D18" s="231">
        <f>IF(基本情報入力シート!E39="","",基本情報入力シート!E39)</f>
        <v>8</v>
      </c>
      <c r="E18" s="231">
        <f>IF(基本情報入力シート!F39="","",基本情報入力シート!F39)</f>
        <v>9</v>
      </c>
      <c r="F18" s="231">
        <f>IF(基本情報入力シート!G39="","",基本情報入力シート!G39)</f>
        <v>0</v>
      </c>
      <c r="G18" s="231">
        <f>IF(基本情報入力シート!H39="","",基本情報入力シート!H39)</f>
        <v>1</v>
      </c>
      <c r="H18" s="231">
        <f>IF(基本情報入力シート!I39="","",基本情報入力シート!I39)</f>
        <v>2</v>
      </c>
      <c r="I18" s="231">
        <f>IF(基本情報入力シート!J39="","",基本情報入力シート!J39)</f>
        <v>3</v>
      </c>
      <c r="J18" s="231">
        <f>IF(基本情報入力シート!K39="","",基本情報入力シート!K39)</f>
        <v>4</v>
      </c>
      <c r="K18" s="232">
        <f>IF(基本情報入力シート!L39="","",基本情報入力シート!L39)</f>
        <v>5</v>
      </c>
      <c r="L18" s="233" t="str">
        <f>IF(基本情報入力シート!M39="","",基本情報入力シート!M39)</f>
        <v>福岡県</v>
      </c>
      <c r="M18" s="233" t="str">
        <f>IF(基本情報入力シート!R39="","",基本情報入力シート!R39)</f>
        <v>福岡県</v>
      </c>
      <c r="N18" s="233" t="str">
        <f>IF(基本情報入力シート!W39="","",基本情報入力シート!W39)</f>
        <v>中間市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36">
        <f>IF(基本情報入力シート!AA39="","",基本情報入力シート!AA39)</f>
        <v>10</v>
      </c>
      <c r="S18" s="237" t="s">
        <v>108</v>
      </c>
      <c r="T18" s="238" t="s">
        <v>102</v>
      </c>
      <c r="U18" s="239">
        <f>IF(P18="","",VLOOKUP(P18,数式用!$A$5:$I$28,MATCH(T18,数式用!$C$4:$G$4,0)+2,0))</f>
        <v>3.9E-2</v>
      </c>
      <c r="V18" s="100" t="s">
        <v>226</v>
      </c>
      <c r="W18" s="240">
        <v>3</v>
      </c>
      <c r="X18" s="99" t="s">
        <v>227</v>
      </c>
      <c r="Y18" s="240">
        <v>4</v>
      </c>
      <c r="Z18" s="171" t="s">
        <v>228</v>
      </c>
      <c r="AA18" s="241">
        <v>4</v>
      </c>
      <c r="AB18" s="99" t="s">
        <v>227</v>
      </c>
      <c r="AC18" s="241">
        <v>3</v>
      </c>
      <c r="AD18" s="99" t="s">
        <v>229</v>
      </c>
      <c r="AE18" s="242" t="s">
        <v>230</v>
      </c>
      <c r="AF18" s="243">
        <f t="shared" si="3"/>
        <v>12</v>
      </c>
      <c r="AG18" s="244" t="s">
        <v>231</v>
      </c>
      <c r="AH18" s="245">
        <f t="shared" si="1"/>
        <v>1404000</v>
      </c>
    </row>
    <row r="19" spans="1:34" ht="36.75" customHeight="1">
      <c r="A19" s="228">
        <f t="shared" si="2"/>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36" t="str">
        <f>IF(基本情報入力シート!AA40="","",基本情報入力シート!AA40)</f>
        <v/>
      </c>
      <c r="S19" s="237"/>
      <c r="T19" s="238"/>
      <c r="U19" s="239" t="str">
        <f>IF(P19="","",VLOOKUP(P19,数式用!$A$5:$I$28,MATCH(T19,数式用!$C$4:$G$4,0)+2,0))</f>
        <v/>
      </c>
      <c r="V19" s="100" t="s">
        <v>226</v>
      </c>
      <c r="W19" s="240"/>
      <c r="X19" s="99" t="s">
        <v>227</v>
      </c>
      <c r="Y19" s="240"/>
      <c r="Z19" s="171" t="s">
        <v>228</v>
      </c>
      <c r="AA19" s="241"/>
      <c r="AB19" s="99" t="s">
        <v>227</v>
      </c>
      <c r="AC19" s="241"/>
      <c r="AD19" s="99" t="s">
        <v>229</v>
      </c>
      <c r="AE19" s="242" t="s">
        <v>230</v>
      </c>
      <c r="AF19" s="243" t="str">
        <f t="shared" si="3"/>
        <v/>
      </c>
      <c r="AG19" s="244" t="s">
        <v>231</v>
      </c>
      <c r="AH19" s="245" t="str">
        <f t="shared" si="1"/>
        <v/>
      </c>
    </row>
    <row r="20" spans="1:34" ht="36.75" customHeight="1">
      <c r="A20" s="228">
        <f t="shared" si="2"/>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36" t="str">
        <f>IF(基本情報入力シート!AA41="","",基本情報入力シート!AA41)</f>
        <v/>
      </c>
      <c r="S20" s="237"/>
      <c r="T20" s="238"/>
      <c r="U20" s="239" t="str">
        <f>IF(P20="","",VLOOKUP(P20,数式用!$A$5:$I$28,MATCH(T20,数式用!$C$4:$G$4,0)+2,0))</f>
        <v/>
      </c>
      <c r="V20" s="100" t="s">
        <v>226</v>
      </c>
      <c r="W20" s="240"/>
      <c r="X20" s="99" t="s">
        <v>227</v>
      </c>
      <c r="Y20" s="240"/>
      <c r="Z20" s="171" t="s">
        <v>228</v>
      </c>
      <c r="AA20" s="241"/>
      <c r="AB20" s="99" t="s">
        <v>227</v>
      </c>
      <c r="AC20" s="241"/>
      <c r="AD20" s="99" t="s">
        <v>229</v>
      </c>
      <c r="AE20" s="242" t="s">
        <v>230</v>
      </c>
      <c r="AF20" s="243" t="str">
        <f t="shared" si="3"/>
        <v/>
      </c>
      <c r="AG20" s="244" t="s">
        <v>231</v>
      </c>
      <c r="AH20" s="245" t="str">
        <f t="shared" si="1"/>
        <v/>
      </c>
    </row>
    <row r="21" spans="1:34" ht="36.75" customHeight="1">
      <c r="A21" s="228">
        <f t="shared" si="2"/>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36" t="str">
        <f>IF(基本情報入力シート!AA42="","",基本情報入力シート!AA42)</f>
        <v/>
      </c>
      <c r="S21" s="237"/>
      <c r="T21" s="238"/>
      <c r="U21" s="239" t="str">
        <f>IF(P21="","",VLOOKUP(P21,数式用!$A$5:$I$28,MATCH(T21,数式用!$C$4:$G$4,0)+2,0))</f>
        <v/>
      </c>
      <c r="V21" s="100" t="s">
        <v>226</v>
      </c>
      <c r="W21" s="240"/>
      <c r="X21" s="99" t="s">
        <v>227</v>
      </c>
      <c r="Y21" s="240"/>
      <c r="Z21" s="171" t="s">
        <v>228</v>
      </c>
      <c r="AA21" s="241"/>
      <c r="AB21" s="99" t="s">
        <v>227</v>
      </c>
      <c r="AC21" s="241"/>
      <c r="AD21" s="99" t="s">
        <v>229</v>
      </c>
      <c r="AE21" s="242" t="s">
        <v>230</v>
      </c>
      <c r="AF21" s="243" t="str">
        <f t="shared" si="3"/>
        <v/>
      </c>
      <c r="AG21" s="244" t="s">
        <v>231</v>
      </c>
      <c r="AH21" s="245" t="str">
        <f t="shared" si="1"/>
        <v/>
      </c>
    </row>
    <row r="22" spans="1:34" ht="36.75" customHeight="1">
      <c r="A22" s="228">
        <f t="shared" si="2"/>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36" t="str">
        <f>IF(基本情報入力シート!AA43="","",基本情報入力シート!AA43)</f>
        <v/>
      </c>
      <c r="S22" s="237"/>
      <c r="T22" s="238"/>
      <c r="U22" s="239" t="str">
        <f>IF(P22="","",VLOOKUP(P22,数式用!$A$5:$I$28,MATCH(T22,数式用!$C$4:$G$4,0)+2,0))</f>
        <v/>
      </c>
      <c r="V22" s="100" t="s">
        <v>226</v>
      </c>
      <c r="W22" s="240"/>
      <c r="X22" s="99" t="s">
        <v>227</v>
      </c>
      <c r="Y22" s="240"/>
      <c r="Z22" s="171" t="s">
        <v>228</v>
      </c>
      <c r="AA22" s="241"/>
      <c r="AB22" s="99" t="s">
        <v>227</v>
      </c>
      <c r="AC22" s="241"/>
      <c r="AD22" s="99" t="s">
        <v>229</v>
      </c>
      <c r="AE22" s="242" t="s">
        <v>230</v>
      </c>
      <c r="AF22" s="243" t="str">
        <f t="shared" si="3"/>
        <v/>
      </c>
      <c r="AG22" s="244" t="s">
        <v>231</v>
      </c>
      <c r="AH22" s="245" t="str">
        <f t="shared" si="1"/>
        <v/>
      </c>
    </row>
    <row r="23" spans="1:34" ht="36.75" customHeight="1">
      <c r="A23" s="228">
        <f t="shared" si="2"/>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36" t="str">
        <f>IF(基本情報入力シート!AA44="","",基本情報入力シート!AA44)</f>
        <v/>
      </c>
      <c r="S23" s="237"/>
      <c r="T23" s="238"/>
      <c r="U23" s="239" t="str">
        <f>IF(P23="","",VLOOKUP(P23,数式用!$A$5:$I$28,MATCH(T23,数式用!$C$4:$G$4,0)+2,0))</f>
        <v/>
      </c>
      <c r="V23" s="100" t="s">
        <v>226</v>
      </c>
      <c r="W23" s="240"/>
      <c r="X23" s="99" t="s">
        <v>227</v>
      </c>
      <c r="Y23" s="240"/>
      <c r="Z23" s="171" t="s">
        <v>228</v>
      </c>
      <c r="AA23" s="241"/>
      <c r="AB23" s="99" t="s">
        <v>227</v>
      </c>
      <c r="AC23" s="241"/>
      <c r="AD23" s="99" t="s">
        <v>229</v>
      </c>
      <c r="AE23" s="242" t="s">
        <v>230</v>
      </c>
      <c r="AF23" s="243" t="str">
        <f t="shared" si="3"/>
        <v/>
      </c>
      <c r="AG23" s="244" t="s">
        <v>231</v>
      </c>
      <c r="AH23" s="245" t="str">
        <f t="shared" si="1"/>
        <v/>
      </c>
    </row>
    <row r="24" spans="1:34" ht="36.75" customHeight="1">
      <c r="A24" s="228">
        <f t="shared" si="2"/>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36" t="str">
        <f>IF(基本情報入力シート!AA45="","",基本情報入力シート!AA45)</f>
        <v/>
      </c>
      <c r="S24" s="237"/>
      <c r="T24" s="238"/>
      <c r="U24" s="239" t="str">
        <f>IF(P24="","",VLOOKUP(P24,数式用!$A$5:$I$28,MATCH(T24,数式用!$C$4:$G$4,0)+2,0))</f>
        <v/>
      </c>
      <c r="V24" s="100" t="s">
        <v>226</v>
      </c>
      <c r="W24" s="240"/>
      <c r="X24" s="99" t="s">
        <v>227</v>
      </c>
      <c r="Y24" s="240"/>
      <c r="Z24" s="171" t="s">
        <v>228</v>
      </c>
      <c r="AA24" s="241"/>
      <c r="AB24" s="99" t="s">
        <v>227</v>
      </c>
      <c r="AC24" s="241"/>
      <c r="AD24" s="99" t="s">
        <v>229</v>
      </c>
      <c r="AE24" s="242" t="s">
        <v>230</v>
      </c>
      <c r="AF24" s="243" t="str">
        <f t="shared" si="3"/>
        <v/>
      </c>
      <c r="AG24" s="244" t="s">
        <v>231</v>
      </c>
      <c r="AH24" s="245" t="str">
        <f t="shared" si="1"/>
        <v/>
      </c>
    </row>
    <row r="25" spans="1:34" ht="36.75" customHeight="1">
      <c r="A25" s="228">
        <f t="shared" si="2"/>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36" t="str">
        <f>IF(基本情報入力シート!AA46="","",基本情報入力シート!AA46)</f>
        <v/>
      </c>
      <c r="S25" s="237"/>
      <c r="T25" s="238"/>
      <c r="U25" s="239" t="str">
        <f>IF(P25="","",VLOOKUP(P25,数式用!$A$5:$I$28,MATCH(T25,数式用!$C$4:$G$4,0)+2,0))</f>
        <v/>
      </c>
      <c r="V25" s="100" t="s">
        <v>226</v>
      </c>
      <c r="W25" s="240"/>
      <c r="X25" s="99" t="s">
        <v>227</v>
      </c>
      <c r="Y25" s="240"/>
      <c r="Z25" s="171" t="s">
        <v>228</v>
      </c>
      <c r="AA25" s="241"/>
      <c r="AB25" s="99" t="s">
        <v>227</v>
      </c>
      <c r="AC25" s="241"/>
      <c r="AD25" s="99" t="s">
        <v>229</v>
      </c>
      <c r="AE25" s="242" t="s">
        <v>230</v>
      </c>
      <c r="AF25" s="243" t="str">
        <f t="shared" si="3"/>
        <v/>
      </c>
      <c r="AG25" s="244" t="s">
        <v>231</v>
      </c>
      <c r="AH25" s="245" t="str">
        <f t="shared" si="1"/>
        <v/>
      </c>
    </row>
    <row r="26" spans="1:34" ht="36.75" customHeight="1">
      <c r="A26" s="228">
        <f t="shared" si="2"/>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36" t="str">
        <f>IF(基本情報入力シート!AA47="","",基本情報入力シート!AA47)</f>
        <v/>
      </c>
      <c r="S26" s="237"/>
      <c r="T26" s="238"/>
      <c r="U26" s="239" t="str">
        <f>IF(P26="","",VLOOKUP(P26,数式用!$A$5:$I$28,MATCH(T26,数式用!$C$4:$G$4,0)+2,0))</f>
        <v/>
      </c>
      <c r="V26" s="100" t="s">
        <v>226</v>
      </c>
      <c r="W26" s="240"/>
      <c r="X26" s="99" t="s">
        <v>227</v>
      </c>
      <c r="Y26" s="240"/>
      <c r="Z26" s="171" t="s">
        <v>228</v>
      </c>
      <c r="AA26" s="241"/>
      <c r="AB26" s="99" t="s">
        <v>227</v>
      </c>
      <c r="AC26" s="241"/>
      <c r="AD26" s="99" t="s">
        <v>229</v>
      </c>
      <c r="AE26" s="242" t="s">
        <v>230</v>
      </c>
      <c r="AF26" s="243" t="str">
        <f t="shared" si="3"/>
        <v/>
      </c>
      <c r="AG26" s="244" t="s">
        <v>231</v>
      </c>
      <c r="AH26" s="245" t="str">
        <f t="shared" si="1"/>
        <v/>
      </c>
    </row>
    <row r="27" spans="1:34" ht="36.75" customHeight="1">
      <c r="A27" s="228">
        <f t="shared" ref="A27:A90" si="4">A26+1</f>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36" t="str">
        <f>IF(基本情報入力シート!AA48="","",基本情報入力シート!AA48)</f>
        <v/>
      </c>
      <c r="S27" s="237"/>
      <c r="T27" s="238"/>
      <c r="U27" s="239" t="str">
        <f>IF(P27="","",VLOOKUP(P27,数式用!$A$5:$I$28,MATCH(T27,数式用!$C$4:$G$4,0)+2,0))</f>
        <v/>
      </c>
      <c r="V27" s="100" t="s">
        <v>226</v>
      </c>
      <c r="W27" s="240"/>
      <c r="X27" s="99" t="s">
        <v>227</v>
      </c>
      <c r="Y27" s="240"/>
      <c r="Z27" s="171" t="s">
        <v>228</v>
      </c>
      <c r="AA27" s="241"/>
      <c r="AB27" s="99" t="s">
        <v>227</v>
      </c>
      <c r="AC27" s="241"/>
      <c r="AD27" s="99" t="s">
        <v>229</v>
      </c>
      <c r="AE27" s="242" t="s">
        <v>230</v>
      </c>
      <c r="AF27" s="243" t="str">
        <f t="shared" si="3"/>
        <v/>
      </c>
      <c r="AG27" s="244" t="s">
        <v>231</v>
      </c>
      <c r="AH27" s="245" t="str">
        <f t="shared" si="1"/>
        <v/>
      </c>
    </row>
    <row r="28" spans="1:34" ht="36.75" customHeigh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36" t="str">
        <f>IF(基本情報入力シート!AA49="","",基本情報入力シート!AA49)</f>
        <v/>
      </c>
      <c r="S28" s="237"/>
      <c r="T28" s="238"/>
      <c r="U28" s="239" t="str">
        <f>IF(P28="","",VLOOKUP(P28,数式用!$A$5:$I$28,MATCH(T28,数式用!$C$4:$G$4,0)+2,0))</f>
        <v/>
      </c>
      <c r="V28" s="100" t="s">
        <v>226</v>
      </c>
      <c r="W28" s="240"/>
      <c r="X28" s="99" t="s">
        <v>227</v>
      </c>
      <c r="Y28" s="240"/>
      <c r="Z28" s="171" t="s">
        <v>228</v>
      </c>
      <c r="AA28" s="241"/>
      <c r="AB28" s="99" t="s">
        <v>227</v>
      </c>
      <c r="AC28" s="241"/>
      <c r="AD28" s="99" t="s">
        <v>229</v>
      </c>
      <c r="AE28" s="242" t="s">
        <v>230</v>
      </c>
      <c r="AF28" s="243" t="str">
        <f t="shared" si="3"/>
        <v/>
      </c>
      <c r="AG28" s="244" t="s">
        <v>231</v>
      </c>
      <c r="AH28" s="245" t="str">
        <f t="shared" si="1"/>
        <v/>
      </c>
    </row>
    <row r="29" spans="1:34" ht="36.75" customHeigh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36" t="str">
        <f>IF(基本情報入力シート!AA50="","",基本情報入力シート!AA50)</f>
        <v/>
      </c>
      <c r="S29" s="237"/>
      <c r="T29" s="238"/>
      <c r="U29" s="239" t="str">
        <f>IF(P29="","",VLOOKUP(P29,数式用!$A$5:$I$28,MATCH(T29,数式用!$C$4:$G$4,0)+2,0))</f>
        <v/>
      </c>
      <c r="V29" s="100" t="s">
        <v>226</v>
      </c>
      <c r="W29" s="240"/>
      <c r="X29" s="99" t="s">
        <v>227</v>
      </c>
      <c r="Y29" s="240"/>
      <c r="Z29" s="171" t="s">
        <v>228</v>
      </c>
      <c r="AA29" s="241"/>
      <c r="AB29" s="99" t="s">
        <v>227</v>
      </c>
      <c r="AC29" s="241"/>
      <c r="AD29" s="99" t="s">
        <v>229</v>
      </c>
      <c r="AE29" s="242" t="s">
        <v>230</v>
      </c>
      <c r="AF29" s="243" t="str">
        <f t="shared" si="3"/>
        <v/>
      </c>
      <c r="AG29" s="244" t="s">
        <v>231</v>
      </c>
      <c r="AH29" s="245" t="str">
        <f t="shared" si="1"/>
        <v/>
      </c>
    </row>
    <row r="30" spans="1:34" ht="36.75" customHeigh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36" t="str">
        <f>IF(基本情報入力シート!AA51="","",基本情報入力シート!AA51)</f>
        <v/>
      </c>
      <c r="S30" s="237"/>
      <c r="T30" s="238"/>
      <c r="U30" s="239" t="str">
        <f>IF(P30="","",VLOOKUP(P30,数式用!$A$5:$I$28,MATCH(T30,数式用!$C$4:$G$4,0)+2,0))</f>
        <v/>
      </c>
      <c r="V30" s="100" t="s">
        <v>226</v>
      </c>
      <c r="W30" s="240"/>
      <c r="X30" s="99" t="s">
        <v>227</v>
      </c>
      <c r="Y30" s="240"/>
      <c r="Z30" s="171" t="s">
        <v>228</v>
      </c>
      <c r="AA30" s="241"/>
      <c r="AB30" s="99" t="s">
        <v>227</v>
      </c>
      <c r="AC30" s="241"/>
      <c r="AD30" s="99" t="s">
        <v>229</v>
      </c>
      <c r="AE30" s="242" t="s">
        <v>230</v>
      </c>
      <c r="AF30" s="243" t="str">
        <f t="shared" si="3"/>
        <v/>
      </c>
      <c r="AG30" s="244" t="s">
        <v>231</v>
      </c>
      <c r="AH30" s="245" t="str">
        <f t="shared" si="1"/>
        <v/>
      </c>
    </row>
    <row r="31" spans="1:34" ht="36.75" customHeigh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36" t="str">
        <f>IF(基本情報入力シート!AA52="","",基本情報入力シート!AA52)</f>
        <v/>
      </c>
      <c r="S31" s="237"/>
      <c r="T31" s="238"/>
      <c r="U31" s="239" t="str">
        <f>IF(P31="","",VLOOKUP(P31,数式用!$A$5:$I$28,MATCH(T31,数式用!$C$4:$G$4,0)+2,0))</f>
        <v/>
      </c>
      <c r="V31" s="100" t="s">
        <v>226</v>
      </c>
      <c r="W31" s="240"/>
      <c r="X31" s="99" t="s">
        <v>227</v>
      </c>
      <c r="Y31" s="240"/>
      <c r="Z31" s="171" t="s">
        <v>228</v>
      </c>
      <c r="AA31" s="241"/>
      <c r="AB31" s="99" t="s">
        <v>227</v>
      </c>
      <c r="AC31" s="241"/>
      <c r="AD31" s="99" t="s">
        <v>229</v>
      </c>
      <c r="AE31" s="242" t="s">
        <v>230</v>
      </c>
      <c r="AF31" s="243" t="str">
        <f t="shared" si="3"/>
        <v/>
      </c>
      <c r="AG31" s="244" t="s">
        <v>231</v>
      </c>
      <c r="AH31" s="245" t="str">
        <f t="shared" si="1"/>
        <v/>
      </c>
    </row>
    <row r="32" spans="1:34" ht="36.75" customHeigh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36" t="str">
        <f>IF(基本情報入力シート!AA53="","",基本情報入力シート!AA53)</f>
        <v/>
      </c>
      <c r="S32" s="237"/>
      <c r="T32" s="238"/>
      <c r="U32" s="239" t="str">
        <f>IF(P32="","",VLOOKUP(P32,数式用!$A$5:$I$28,MATCH(T32,数式用!$C$4:$G$4,0)+2,0))</f>
        <v/>
      </c>
      <c r="V32" s="100" t="s">
        <v>226</v>
      </c>
      <c r="W32" s="240"/>
      <c r="X32" s="99" t="s">
        <v>227</v>
      </c>
      <c r="Y32" s="240"/>
      <c r="Z32" s="171" t="s">
        <v>228</v>
      </c>
      <c r="AA32" s="241"/>
      <c r="AB32" s="99" t="s">
        <v>227</v>
      </c>
      <c r="AC32" s="241"/>
      <c r="AD32" s="99" t="s">
        <v>229</v>
      </c>
      <c r="AE32" s="242" t="s">
        <v>230</v>
      </c>
      <c r="AF32" s="243" t="str">
        <f t="shared" si="3"/>
        <v/>
      </c>
      <c r="AG32" s="244" t="s">
        <v>231</v>
      </c>
      <c r="AH32" s="245" t="str">
        <f t="shared" si="1"/>
        <v/>
      </c>
    </row>
    <row r="33" spans="1:34" ht="36.75" customHeigh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36" t="str">
        <f>IF(基本情報入力シート!AA54="","",基本情報入力シート!AA54)</f>
        <v/>
      </c>
      <c r="S33" s="237"/>
      <c r="T33" s="238"/>
      <c r="U33" s="239" t="str">
        <f>IF(P33="","",VLOOKUP(P33,数式用!$A$5:$I$28,MATCH(T33,数式用!$C$4:$G$4,0)+2,0))</f>
        <v/>
      </c>
      <c r="V33" s="100" t="s">
        <v>226</v>
      </c>
      <c r="W33" s="240"/>
      <c r="X33" s="99" t="s">
        <v>227</v>
      </c>
      <c r="Y33" s="240"/>
      <c r="Z33" s="171" t="s">
        <v>228</v>
      </c>
      <c r="AA33" s="241"/>
      <c r="AB33" s="99" t="s">
        <v>227</v>
      </c>
      <c r="AC33" s="241"/>
      <c r="AD33" s="99" t="s">
        <v>229</v>
      </c>
      <c r="AE33" s="242" t="s">
        <v>230</v>
      </c>
      <c r="AF33" s="243" t="str">
        <f t="shared" si="3"/>
        <v/>
      </c>
      <c r="AG33" s="244" t="s">
        <v>231</v>
      </c>
      <c r="AH33" s="245" t="str">
        <f t="shared" si="1"/>
        <v/>
      </c>
    </row>
    <row r="34" spans="1:34" ht="36.75" customHeigh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36" t="str">
        <f>IF(基本情報入力シート!AA55="","",基本情報入力シート!AA55)</f>
        <v/>
      </c>
      <c r="S34" s="237"/>
      <c r="T34" s="238"/>
      <c r="U34" s="239" t="str">
        <f>IF(P34="","",VLOOKUP(P34,数式用!$A$5:$I$28,MATCH(T34,数式用!$C$4:$G$4,0)+2,0))</f>
        <v/>
      </c>
      <c r="V34" s="100" t="s">
        <v>226</v>
      </c>
      <c r="W34" s="240"/>
      <c r="X34" s="99" t="s">
        <v>227</v>
      </c>
      <c r="Y34" s="240"/>
      <c r="Z34" s="171" t="s">
        <v>228</v>
      </c>
      <c r="AA34" s="241"/>
      <c r="AB34" s="99" t="s">
        <v>227</v>
      </c>
      <c r="AC34" s="241"/>
      <c r="AD34" s="99" t="s">
        <v>229</v>
      </c>
      <c r="AE34" s="242" t="s">
        <v>230</v>
      </c>
      <c r="AF34" s="243" t="str">
        <f t="shared" si="3"/>
        <v/>
      </c>
      <c r="AG34" s="244" t="s">
        <v>231</v>
      </c>
      <c r="AH34" s="245" t="str">
        <f t="shared" si="1"/>
        <v/>
      </c>
    </row>
    <row r="35" spans="1:34" ht="36.75" customHeigh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36" t="str">
        <f>IF(基本情報入力シート!AA56="","",基本情報入力シート!AA56)</f>
        <v/>
      </c>
      <c r="S35" s="237"/>
      <c r="T35" s="238"/>
      <c r="U35" s="239" t="str">
        <f>IF(P35="","",VLOOKUP(P35,数式用!$A$5:$I$28,MATCH(T35,数式用!$C$4:$G$4,0)+2,0))</f>
        <v/>
      </c>
      <c r="V35" s="100" t="s">
        <v>226</v>
      </c>
      <c r="W35" s="240"/>
      <c r="X35" s="99" t="s">
        <v>227</v>
      </c>
      <c r="Y35" s="240"/>
      <c r="Z35" s="171" t="s">
        <v>228</v>
      </c>
      <c r="AA35" s="241"/>
      <c r="AB35" s="99" t="s">
        <v>227</v>
      </c>
      <c r="AC35" s="241"/>
      <c r="AD35" s="99" t="s">
        <v>229</v>
      </c>
      <c r="AE35" s="242" t="s">
        <v>230</v>
      </c>
      <c r="AF35" s="243" t="str">
        <f t="shared" si="3"/>
        <v/>
      </c>
      <c r="AG35" s="244" t="s">
        <v>231</v>
      </c>
      <c r="AH35" s="245" t="str">
        <f t="shared" si="1"/>
        <v/>
      </c>
    </row>
    <row r="36" spans="1:34" ht="36.75" customHeigh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36" t="str">
        <f>IF(基本情報入力シート!AA57="","",基本情報入力シート!AA57)</f>
        <v/>
      </c>
      <c r="S36" s="237"/>
      <c r="T36" s="238"/>
      <c r="U36" s="239" t="str">
        <f>IF(P36="","",VLOOKUP(P36,数式用!$A$5:$I$28,MATCH(T36,数式用!$C$4:$G$4,0)+2,0))</f>
        <v/>
      </c>
      <c r="V36" s="100" t="s">
        <v>226</v>
      </c>
      <c r="W36" s="240"/>
      <c r="X36" s="99" t="s">
        <v>227</v>
      </c>
      <c r="Y36" s="240"/>
      <c r="Z36" s="171" t="s">
        <v>228</v>
      </c>
      <c r="AA36" s="241"/>
      <c r="AB36" s="99" t="s">
        <v>227</v>
      </c>
      <c r="AC36" s="241"/>
      <c r="AD36" s="99" t="s">
        <v>229</v>
      </c>
      <c r="AE36" s="242" t="s">
        <v>230</v>
      </c>
      <c r="AF36" s="243" t="str">
        <f t="shared" si="3"/>
        <v/>
      </c>
      <c r="AG36" s="244" t="s">
        <v>231</v>
      </c>
      <c r="AH36" s="245" t="str">
        <f t="shared" si="1"/>
        <v/>
      </c>
    </row>
    <row r="37" spans="1:34" ht="36.75" customHeigh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36" t="str">
        <f>IF(基本情報入力シート!AA58="","",基本情報入力シート!AA58)</f>
        <v/>
      </c>
      <c r="S37" s="237"/>
      <c r="T37" s="238"/>
      <c r="U37" s="239" t="str">
        <f>IF(P37="","",VLOOKUP(P37,数式用!$A$5:$I$28,MATCH(T37,数式用!$C$4:$G$4,0)+2,0))</f>
        <v/>
      </c>
      <c r="V37" s="100" t="s">
        <v>226</v>
      </c>
      <c r="W37" s="240"/>
      <c r="X37" s="99" t="s">
        <v>227</v>
      </c>
      <c r="Y37" s="240"/>
      <c r="Z37" s="171" t="s">
        <v>228</v>
      </c>
      <c r="AA37" s="241"/>
      <c r="AB37" s="99" t="s">
        <v>227</v>
      </c>
      <c r="AC37" s="241"/>
      <c r="AD37" s="99" t="s">
        <v>229</v>
      </c>
      <c r="AE37" s="242" t="s">
        <v>230</v>
      </c>
      <c r="AF37" s="243" t="str">
        <f t="shared" si="3"/>
        <v/>
      </c>
      <c r="AG37" s="244" t="s">
        <v>231</v>
      </c>
      <c r="AH37" s="245" t="str">
        <f t="shared" si="1"/>
        <v/>
      </c>
    </row>
    <row r="38" spans="1:34" ht="36.75" customHeigh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36" t="str">
        <f>IF(基本情報入力シート!AA59="","",基本情報入力シート!AA59)</f>
        <v/>
      </c>
      <c r="S38" s="237"/>
      <c r="T38" s="238"/>
      <c r="U38" s="239" t="str">
        <f>IF(P38="","",VLOOKUP(P38,数式用!$A$5:$I$28,MATCH(T38,数式用!$C$4:$G$4,0)+2,0))</f>
        <v/>
      </c>
      <c r="V38" s="100" t="s">
        <v>226</v>
      </c>
      <c r="W38" s="240"/>
      <c r="X38" s="99" t="s">
        <v>227</v>
      </c>
      <c r="Y38" s="240"/>
      <c r="Z38" s="171" t="s">
        <v>228</v>
      </c>
      <c r="AA38" s="241"/>
      <c r="AB38" s="99" t="s">
        <v>227</v>
      </c>
      <c r="AC38" s="241"/>
      <c r="AD38" s="99" t="s">
        <v>229</v>
      </c>
      <c r="AE38" s="242" t="s">
        <v>230</v>
      </c>
      <c r="AF38" s="243" t="str">
        <f t="shared" si="3"/>
        <v/>
      </c>
      <c r="AG38" s="244" t="s">
        <v>231</v>
      </c>
      <c r="AH38" s="245" t="str">
        <f t="shared" si="1"/>
        <v/>
      </c>
    </row>
    <row r="39" spans="1:34" ht="36.75" customHeigh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36" t="str">
        <f>IF(基本情報入力シート!AA60="","",基本情報入力シート!AA60)</f>
        <v/>
      </c>
      <c r="S39" s="237"/>
      <c r="T39" s="238"/>
      <c r="U39" s="239" t="str">
        <f>IF(P39="","",VLOOKUP(P39,数式用!$A$5:$I$28,MATCH(T39,数式用!$C$4:$G$4,0)+2,0))</f>
        <v/>
      </c>
      <c r="V39" s="100" t="s">
        <v>226</v>
      </c>
      <c r="W39" s="240"/>
      <c r="X39" s="99" t="s">
        <v>227</v>
      </c>
      <c r="Y39" s="240"/>
      <c r="Z39" s="171" t="s">
        <v>228</v>
      </c>
      <c r="AA39" s="241"/>
      <c r="AB39" s="99" t="s">
        <v>227</v>
      </c>
      <c r="AC39" s="241"/>
      <c r="AD39" s="99" t="s">
        <v>229</v>
      </c>
      <c r="AE39" s="242" t="s">
        <v>230</v>
      </c>
      <c r="AF39" s="243" t="str">
        <f t="shared" si="3"/>
        <v/>
      </c>
      <c r="AG39" s="244" t="s">
        <v>231</v>
      </c>
      <c r="AH39" s="245" t="str">
        <f t="shared" si="1"/>
        <v/>
      </c>
    </row>
    <row r="40" spans="1:34" ht="36.75" customHeigh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36" t="str">
        <f>IF(基本情報入力シート!AA61="","",基本情報入力シート!AA61)</f>
        <v/>
      </c>
      <c r="S40" s="237"/>
      <c r="T40" s="238"/>
      <c r="U40" s="239" t="str">
        <f>IF(P40="","",VLOOKUP(P40,数式用!$A$5:$I$28,MATCH(T40,数式用!$C$4:$G$4,0)+2,0))</f>
        <v/>
      </c>
      <c r="V40" s="100" t="s">
        <v>226</v>
      </c>
      <c r="W40" s="240"/>
      <c r="X40" s="99" t="s">
        <v>227</v>
      </c>
      <c r="Y40" s="240"/>
      <c r="Z40" s="171" t="s">
        <v>228</v>
      </c>
      <c r="AA40" s="241"/>
      <c r="AB40" s="99" t="s">
        <v>227</v>
      </c>
      <c r="AC40" s="241"/>
      <c r="AD40" s="99" t="s">
        <v>229</v>
      </c>
      <c r="AE40" s="242" t="s">
        <v>230</v>
      </c>
      <c r="AF40" s="243" t="str">
        <f t="shared" si="3"/>
        <v/>
      </c>
      <c r="AG40" s="244" t="s">
        <v>231</v>
      </c>
      <c r="AH40" s="245" t="str">
        <f t="shared" si="1"/>
        <v/>
      </c>
    </row>
    <row r="41" spans="1:34" ht="36.75" customHeigh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36" t="str">
        <f>IF(基本情報入力シート!AA62="","",基本情報入力シート!AA62)</f>
        <v/>
      </c>
      <c r="S41" s="237"/>
      <c r="T41" s="238"/>
      <c r="U41" s="239" t="str">
        <f>IF(P41="","",VLOOKUP(P41,数式用!$A$5:$I$28,MATCH(T41,数式用!$C$4:$G$4,0)+2,0))</f>
        <v/>
      </c>
      <c r="V41" s="100" t="s">
        <v>226</v>
      </c>
      <c r="W41" s="240"/>
      <c r="X41" s="99" t="s">
        <v>227</v>
      </c>
      <c r="Y41" s="240"/>
      <c r="Z41" s="171" t="s">
        <v>228</v>
      </c>
      <c r="AA41" s="241"/>
      <c r="AB41" s="99" t="s">
        <v>227</v>
      </c>
      <c r="AC41" s="241"/>
      <c r="AD41" s="99" t="s">
        <v>229</v>
      </c>
      <c r="AE41" s="242" t="s">
        <v>230</v>
      </c>
      <c r="AF41" s="243" t="str">
        <f t="shared" si="3"/>
        <v/>
      </c>
      <c r="AG41" s="244" t="s">
        <v>231</v>
      </c>
      <c r="AH41" s="245" t="str">
        <f t="shared" si="1"/>
        <v/>
      </c>
    </row>
    <row r="42" spans="1:34" ht="36.75" customHeigh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36" t="str">
        <f>IF(基本情報入力シート!AA63="","",基本情報入力シート!AA63)</f>
        <v/>
      </c>
      <c r="S42" s="237"/>
      <c r="T42" s="238"/>
      <c r="U42" s="239" t="str">
        <f>IF(P42="","",VLOOKUP(P42,数式用!$A$5:$I$28,MATCH(T42,数式用!$C$4:$G$4,0)+2,0))</f>
        <v/>
      </c>
      <c r="V42" s="100" t="s">
        <v>226</v>
      </c>
      <c r="W42" s="240"/>
      <c r="X42" s="99" t="s">
        <v>227</v>
      </c>
      <c r="Y42" s="240"/>
      <c r="Z42" s="171" t="s">
        <v>228</v>
      </c>
      <c r="AA42" s="241"/>
      <c r="AB42" s="99" t="s">
        <v>227</v>
      </c>
      <c r="AC42" s="241"/>
      <c r="AD42" s="99" t="s">
        <v>229</v>
      </c>
      <c r="AE42" s="242" t="s">
        <v>230</v>
      </c>
      <c r="AF42" s="243" t="str">
        <f t="shared" si="3"/>
        <v/>
      </c>
      <c r="AG42" s="244" t="s">
        <v>231</v>
      </c>
      <c r="AH42" s="245" t="str">
        <f t="shared" si="1"/>
        <v/>
      </c>
    </row>
    <row r="43" spans="1:34" ht="36.75" customHeigh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36" t="str">
        <f>IF(基本情報入力シート!AA64="","",基本情報入力シート!AA64)</f>
        <v/>
      </c>
      <c r="S43" s="237"/>
      <c r="T43" s="238"/>
      <c r="U43" s="239" t="str">
        <f>IF(P43="","",VLOOKUP(P43,数式用!$A$5:$I$28,MATCH(T43,数式用!$C$4:$G$4,0)+2,0))</f>
        <v/>
      </c>
      <c r="V43" s="100" t="s">
        <v>226</v>
      </c>
      <c r="W43" s="240"/>
      <c r="X43" s="99" t="s">
        <v>227</v>
      </c>
      <c r="Y43" s="240"/>
      <c r="Z43" s="171" t="s">
        <v>228</v>
      </c>
      <c r="AA43" s="241"/>
      <c r="AB43" s="99" t="s">
        <v>227</v>
      </c>
      <c r="AC43" s="241"/>
      <c r="AD43" s="99" t="s">
        <v>229</v>
      </c>
      <c r="AE43" s="242" t="s">
        <v>230</v>
      </c>
      <c r="AF43" s="243" t="str">
        <f t="shared" si="3"/>
        <v/>
      </c>
      <c r="AG43" s="244" t="s">
        <v>231</v>
      </c>
      <c r="AH43" s="245" t="str">
        <f t="shared" si="1"/>
        <v/>
      </c>
    </row>
    <row r="44" spans="1:34" ht="36.75" customHeigh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36" t="str">
        <f>IF(基本情報入力シート!AA65="","",基本情報入力シート!AA65)</f>
        <v/>
      </c>
      <c r="S44" s="237"/>
      <c r="T44" s="238"/>
      <c r="U44" s="239" t="str">
        <f>IF(P44="","",VLOOKUP(P44,数式用!$A$5:$I$28,MATCH(T44,数式用!$C$4:$G$4,0)+2,0))</f>
        <v/>
      </c>
      <c r="V44" s="100" t="s">
        <v>226</v>
      </c>
      <c r="W44" s="240"/>
      <c r="X44" s="99" t="s">
        <v>227</v>
      </c>
      <c r="Y44" s="240"/>
      <c r="Z44" s="171" t="s">
        <v>228</v>
      </c>
      <c r="AA44" s="241"/>
      <c r="AB44" s="99" t="s">
        <v>227</v>
      </c>
      <c r="AC44" s="241"/>
      <c r="AD44" s="99" t="s">
        <v>229</v>
      </c>
      <c r="AE44" s="242" t="s">
        <v>230</v>
      </c>
      <c r="AF44" s="243" t="str">
        <f t="shared" si="3"/>
        <v/>
      </c>
      <c r="AG44" s="244" t="s">
        <v>231</v>
      </c>
      <c r="AH44" s="245" t="str">
        <f t="shared" si="1"/>
        <v/>
      </c>
    </row>
    <row r="45" spans="1:34" ht="36.75" customHeigh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36" t="str">
        <f>IF(基本情報入力シート!AA66="","",基本情報入力シート!AA66)</f>
        <v/>
      </c>
      <c r="S45" s="237"/>
      <c r="T45" s="238"/>
      <c r="U45" s="239" t="str">
        <f>IF(P45="","",VLOOKUP(P45,数式用!$A$5:$I$28,MATCH(T45,数式用!$C$4:$G$4,0)+2,0))</f>
        <v/>
      </c>
      <c r="V45" s="100" t="s">
        <v>226</v>
      </c>
      <c r="W45" s="240"/>
      <c r="X45" s="99" t="s">
        <v>227</v>
      </c>
      <c r="Y45" s="240"/>
      <c r="Z45" s="171" t="s">
        <v>228</v>
      </c>
      <c r="AA45" s="241"/>
      <c r="AB45" s="99" t="s">
        <v>227</v>
      </c>
      <c r="AC45" s="241"/>
      <c r="AD45" s="99" t="s">
        <v>229</v>
      </c>
      <c r="AE45" s="242" t="s">
        <v>230</v>
      </c>
      <c r="AF45" s="243" t="str">
        <f t="shared" si="3"/>
        <v/>
      </c>
      <c r="AG45" s="244" t="s">
        <v>231</v>
      </c>
      <c r="AH45" s="245" t="str">
        <f t="shared" si="1"/>
        <v/>
      </c>
    </row>
    <row r="46" spans="1:34" ht="36.75" customHeigh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36" t="str">
        <f>IF(基本情報入力シート!AA67="","",基本情報入力シート!AA67)</f>
        <v/>
      </c>
      <c r="S46" s="237"/>
      <c r="T46" s="238"/>
      <c r="U46" s="239" t="str">
        <f>IF(P46="","",VLOOKUP(P46,数式用!$A$5:$I$28,MATCH(T46,数式用!$C$4:$G$4,0)+2,0))</f>
        <v/>
      </c>
      <c r="V46" s="100" t="s">
        <v>226</v>
      </c>
      <c r="W46" s="240"/>
      <c r="X46" s="99" t="s">
        <v>227</v>
      </c>
      <c r="Y46" s="240"/>
      <c r="Z46" s="171" t="s">
        <v>228</v>
      </c>
      <c r="AA46" s="241"/>
      <c r="AB46" s="99" t="s">
        <v>227</v>
      </c>
      <c r="AC46" s="241"/>
      <c r="AD46" s="99" t="s">
        <v>229</v>
      </c>
      <c r="AE46" s="242" t="s">
        <v>230</v>
      </c>
      <c r="AF46" s="243" t="str">
        <f t="shared" si="3"/>
        <v/>
      </c>
      <c r="AG46" s="244" t="s">
        <v>231</v>
      </c>
      <c r="AH46" s="245" t="str">
        <f t="shared" si="1"/>
        <v/>
      </c>
    </row>
    <row r="47" spans="1:34" ht="36.75" customHeigh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36" t="str">
        <f>IF(基本情報入力シート!AA68="","",基本情報入力シート!AA68)</f>
        <v/>
      </c>
      <c r="S47" s="237"/>
      <c r="T47" s="238"/>
      <c r="U47" s="239" t="str">
        <f>IF(P47="","",VLOOKUP(P47,数式用!$A$5:$I$28,MATCH(T47,数式用!$C$4:$G$4,0)+2,0))</f>
        <v/>
      </c>
      <c r="V47" s="100" t="s">
        <v>226</v>
      </c>
      <c r="W47" s="240"/>
      <c r="X47" s="99" t="s">
        <v>227</v>
      </c>
      <c r="Y47" s="240"/>
      <c r="Z47" s="171" t="s">
        <v>228</v>
      </c>
      <c r="AA47" s="241"/>
      <c r="AB47" s="99" t="s">
        <v>227</v>
      </c>
      <c r="AC47" s="241"/>
      <c r="AD47" s="99" t="s">
        <v>229</v>
      </c>
      <c r="AE47" s="242" t="s">
        <v>230</v>
      </c>
      <c r="AF47" s="243" t="str">
        <f t="shared" si="3"/>
        <v/>
      </c>
      <c r="AG47" s="244" t="s">
        <v>231</v>
      </c>
      <c r="AH47" s="245" t="str">
        <f t="shared" si="1"/>
        <v/>
      </c>
    </row>
    <row r="48" spans="1:34" ht="36.75" customHeigh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36" t="str">
        <f>IF(基本情報入力シート!AA69="","",基本情報入力シート!AA69)</f>
        <v/>
      </c>
      <c r="S48" s="237"/>
      <c r="T48" s="238"/>
      <c r="U48" s="239" t="str">
        <f>IF(P48="","",VLOOKUP(P48,数式用!$A$5:$I$28,MATCH(T48,数式用!$C$4:$G$4,0)+2,0))</f>
        <v/>
      </c>
      <c r="V48" s="100" t="s">
        <v>226</v>
      </c>
      <c r="W48" s="240"/>
      <c r="X48" s="99" t="s">
        <v>227</v>
      </c>
      <c r="Y48" s="240"/>
      <c r="Z48" s="171" t="s">
        <v>228</v>
      </c>
      <c r="AA48" s="241"/>
      <c r="AB48" s="99" t="s">
        <v>227</v>
      </c>
      <c r="AC48" s="241"/>
      <c r="AD48" s="99" t="s">
        <v>229</v>
      </c>
      <c r="AE48" s="242" t="s">
        <v>230</v>
      </c>
      <c r="AF48" s="243" t="str">
        <f t="shared" si="3"/>
        <v/>
      </c>
      <c r="AG48" s="244" t="s">
        <v>231</v>
      </c>
      <c r="AH48" s="245" t="str">
        <f t="shared" si="1"/>
        <v/>
      </c>
    </row>
    <row r="49" spans="1:34" ht="36.75" customHeigh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36" t="str">
        <f>IF(基本情報入力シート!AA70="","",基本情報入力シート!AA70)</f>
        <v/>
      </c>
      <c r="S49" s="237"/>
      <c r="T49" s="238"/>
      <c r="U49" s="239" t="str">
        <f>IF(P49="","",VLOOKUP(P49,数式用!$A$5:$I$28,MATCH(T49,数式用!$C$4:$G$4,0)+2,0))</f>
        <v/>
      </c>
      <c r="V49" s="100" t="s">
        <v>226</v>
      </c>
      <c r="W49" s="240"/>
      <c r="X49" s="99" t="s">
        <v>227</v>
      </c>
      <c r="Y49" s="240"/>
      <c r="Z49" s="171" t="s">
        <v>228</v>
      </c>
      <c r="AA49" s="241"/>
      <c r="AB49" s="99" t="s">
        <v>227</v>
      </c>
      <c r="AC49" s="241"/>
      <c r="AD49" s="99" t="s">
        <v>229</v>
      </c>
      <c r="AE49" s="242" t="s">
        <v>230</v>
      </c>
      <c r="AF49" s="243" t="str">
        <f t="shared" si="3"/>
        <v/>
      </c>
      <c r="AG49" s="244" t="s">
        <v>231</v>
      </c>
      <c r="AH49" s="245" t="str">
        <f t="shared" si="1"/>
        <v/>
      </c>
    </row>
    <row r="50" spans="1:34" ht="36.75" customHeigh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36" t="str">
        <f>IF(基本情報入力シート!AA71="","",基本情報入力シート!AA71)</f>
        <v/>
      </c>
      <c r="S50" s="237"/>
      <c r="T50" s="238"/>
      <c r="U50" s="239" t="str">
        <f>IF(P50="","",VLOOKUP(P50,数式用!$A$5:$I$28,MATCH(T50,数式用!$C$4:$G$4,0)+2,0))</f>
        <v/>
      </c>
      <c r="V50" s="100" t="s">
        <v>226</v>
      </c>
      <c r="W50" s="240"/>
      <c r="X50" s="99" t="s">
        <v>227</v>
      </c>
      <c r="Y50" s="240"/>
      <c r="Z50" s="171" t="s">
        <v>228</v>
      </c>
      <c r="AA50" s="241"/>
      <c r="AB50" s="99" t="s">
        <v>227</v>
      </c>
      <c r="AC50" s="241"/>
      <c r="AD50" s="99" t="s">
        <v>229</v>
      </c>
      <c r="AE50" s="242" t="s">
        <v>230</v>
      </c>
      <c r="AF50" s="243" t="str">
        <f t="shared" si="3"/>
        <v/>
      </c>
      <c r="AG50" s="244" t="s">
        <v>231</v>
      </c>
      <c r="AH50" s="245" t="str">
        <f t="shared" si="1"/>
        <v/>
      </c>
    </row>
    <row r="51" spans="1:34" ht="36.75" customHeigh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36" t="str">
        <f>IF(基本情報入力シート!AA72="","",基本情報入力シート!AA72)</f>
        <v/>
      </c>
      <c r="S51" s="237"/>
      <c r="T51" s="238"/>
      <c r="U51" s="239" t="str">
        <f>IF(P51="","",VLOOKUP(P51,数式用!$A$5:$I$28,MATCH(T51,数式用!$C$4:$G$4,0)+2,0))</f>
        <v/>
      </c>
      <c r="V51" s="100" t="s">
        <v>226</v>
      </c>
      <c r="W51" s="240"/>
      <c r="X51" s="99" t="s">
        <v>227</v>
      </c>
      <c r="Y51" s="240"/>
      <c r="Z51" s="171" t="s">
        <v>228</v>
      </c>
      <c r="AA51" s="241"/>
      <c r="AB51" s="99" t="s">
        <v>227</v>
      </c>
      <c r="AC51" s="241"/>
      <c r="AD51" s="99" t="s">
        <v>229</v>
      </c>
      <c r="AE51" s="242" t="s">
        <v>230</v>
      </c>
      <c r="AF51" s="243" t="str">
        <f t="shared" si="3"/>
        <v/>
      </c>
      <c r="AG51" s="246" t="s">
        <v>231</v>
      </c>
      <c r="AH51" s="245" t="str">
        <f t="shared" si="1"/>
        <v/>
      </c>
    </row>
    <row r="52" spans="1:34" ht="36.75" customHeigh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36" t="str">
        <f>IF(基本情報入力シート!AA73="","",基本情報入力シート!AA73)</f>
        <v/>
      </c>
      <c r="S52" s="237"/>
      <c r="T52" s="238"/>
      <c r="U52" s="239" t="str">
        <f>IF(P52="","",VLOOKUP(P52,数式用!$A$5:$I$28,MATCH(T52,数式用!$C$4:$G$4,0)+2,0))</f>
        <v/>
      </c>
      <c r="V52" s="100" t="s">
        <v>226</v>
      </c>
      <c r="W52" s="240"/>
      <c r="X52" s="99" t="s">
        <v>227</v>
      </c>
      <c r="Y52" s="240"/>
      <c r="Z52" s="171" t="s">
        <v>228</v>
      </c>
      <c r="AA52" s="241"/>
      <c r="AB52" s="99" t="s">
        <v>227</v>
      </c>
      <c r="AC52" s="241"/>
      <c r="AD52" s="99" t="s">
        <v>229</v>
      </c>
      <c r="AE52" s="242" t="s">
        <v>230</v>
      </c>
      <c r="AF52" s="243" t="str">
        <f t="shared" si="3"/>
        <v/>
      </c>
      <c r="AG52" s="246" t="s">
        <v>231</v>
      </c>
      <c r="AH52" s="245" t="str">
        <f t="shared" si="1"/>
        <v/>
      </c>
    </row>
    <row r="53" spans="1:34" ht="36.75" customHeigh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36" t="str">
        <f>IF(基本情報入力シート!AA74="","",基本情報入力シート!AA74)</f>
        <v/>
      </c>
      <c r="S53" s="237"/>
      <c r="T53" s="238"/>
      <c r="U53" s="239" t="str">
        <f>IF(P53="","",VLOOKUP(P53,数式用!$A$5:$I$28,MATCH(T53,数式用!$C$4:$G$4,0)+2,0))</f>
        <v/>
      </c>
      <c r="V53" s="100" t="s">
        <v>226</v>
      </c>
      <c r="W53" s="240"/>
      <c r="X53" s="99" t="s">
        <v>227</v>
      </c>
      <c r="Y53" s="240"/>
      <c r="Z53" s="171" t="s">
        <v>228</v>
      </c>
      <c r="AA53" s="241"/>
      <c r="AB53" s="99" t="s">
        <v>227</v>
      </c>
      <c r="AC53" s="241"/>
      <c r="AD53" s="99" t="s">
        <v>229</v>
      </c>
      <c r="AE53" s="242" t="s">
        <v>230</v>
      </c>
      <c r="AF53" s="243" t="str">
        <f t="shared" si="3"/>
        <v/>
      </c>
      <c r="AG53" s="246" t="s">
        <v>231</v>
      </c>
      <c r="AH53" s="245" t="str">
        <f t="shared" si="1"/>
        <v/>
      </c>
    </row>
    <row r="54" spans="1:34" ht="36.75" customHeigh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36" t="str">
        <f>IF(基本情報入力シート!AA75="","",基本情報入力シート!AA75)</f>
        <v/>
      </c>
      <c r="S54" s="237"/>
      <c r="T54" s="238"/>
      <c r="U54" s="239" t="str">
        <f>IF(P54="","",VLOOKUP(P54,数式用!$A$5:$I$28,MATCH(T54,数式用!$C$4:$G$4,0)+2,0))</f>
        <v/>
      </c>
      <c r="V54" s="100" t="s">
        <v>226</v>
      </c>
      <c r="W54" s="240"/>
      <c r="X54" s="99" t="s">
        <v>227</v>
      </c>
      <c r="Y54" s="240"/>
      <c r="Z54" s="171" t="s">
        <v>228</v>
      </c>
      <c r="AA54" s="241"/>
      <c r="AB54" s="99" t="s">
        <v>227</v>
      </c>
      <c r="AC54" s="241"/>
      <c r="AD54" s="99" t="s">
        <v>229</v>
      </c>
      <c r="AE54" s="242" t="s">
        <v>230</v>
      </c>
      <c r="AF54" s="243" t="str">
        <f t="shared" si="3"/>
        <v/>
      </c>
      <c r="AG54" s="246" t="s">
        <v>231</v>
      </c>
      <c r="AH54" s="245" t="str">
        <f t="shared" si="1"/>
        <v/>
      </c>
    </row>
    <row r="55" spans="1:34" ht="36.75" customHeigh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36" t="str">
        <f>IF(基本情報入力シート!AA76="","",基本情報入力シート!AA76)</f>
        <v/>
      </c>
      <c r="S55" s="237"/>
      <c r="T55" s="238"/>
      <c r="U55" s="239" t="str">
        <f>IF(P55="","",VLOOKUP(P55,数式用!$A$5:$I$28,MATCH(T55,数式用!$C$4:$G$4,0)+2,0))</f>
        <v/>
      </c>
      <c r="V55" s="100" t="s">
        <v>226</v>
      </c>
      <c r="W55" s="240"/>
      <c r="X55" s="99" t="s">
        <v>227</v>
      </c>
      <c r="Y55" s="240"/>
      <c r="Z55" s="171" t="s">
        <v>228</v>
      </c>
      <c r="AA55" s="241"/>
      <c r="AB55" s="99" t="s">
        <v>227</v>
      </c>
      <c r="AC55" s="241"/>
      <c r="AD55" s="99" t="s">
        <v>229</v>
      </c>
      <c r="AE55" s="242" t="s">
        <v>230</v>
      </c>
      <c r="AF55" s="243" t="str">
        <f t="shared" si="3"/>
        <v/>
      </c>
      <c r="AG55" s="246" t="s">
        <v>231</v>
      </c>
      <c r="AH55" s="245" t="str">
        <f t="shared" si="1"/>
        <v/>
      </c>
    </row>
    <row r="56" spans="1:34" ht="36.75" customHeigh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36" t="str">
        <f>IF(基本情報入力シート!AA77="","",基本情報入力シート!AA77)</f>
        <v/>
      </c>
      <c r="S56" s="237"/>
      <c r="T56" s="238"/>
      <c r="U56" s="239" t="str">
        <f>IF(P56="","",VLOOKUP(P56,数式用!$A$5:$I$28,MATCH(T56,数式用!$C$4:$G$4,0)+2,0))</f>
        <v/>
      </c>
      <c r="V56" s="100" t="s">
        <v>226</v>
      </c>
      <c r="W56" s="240"/>
      <c r="X56" s="99" t="s">
        <v>227</v>
      </c>
      <c r="Y56" s="240"/>
      <c r="Z56" s="171" t="s">
        <v>228</v>
      </c>
      <c r="AA56" s="241"/>
      <c r="AB56" s="99" t="s">
        <v>227</v>
      </c>
      <c r="AC56" s="241"/>
      <c r="AD56" s="99" t="s">
        <v>229</v>
      </c>
      <c r="AE56" s="242" t="s">
        <v>230</v>
      </c>
      <c r="AF56" s="243" t="str">
        <f t="shared" si="3"/>
        <v/>
      </c>
      <c r="AG56" s="246" t="s">
        <v>231</v>
      </c>
      <c r="AH56" s="245" t="str">
        <f t="shared" si="1"/>
        <v/>
      </c>
    </row>
    <row r="57" spans="1:34" ht="36.75" customHeigh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36" t="str">
        <f>IF(基本情報入力シート!AA78="","",基本情報入力シート!AA78)</f>
        <v/>
      </c>
      <c r="S57" s="237"/>
      <c r="T57" s="238"/>
      <c r="U57" s="239" t="str">
        <f>IF(P57="","",VLOOKUP(P57,数式用!$A$5:$I$28,MATCH(T57,数式用!$C$4:$G$4,0)+2,0))</f>
        <v/>
      </c>
      <c r="V57" s="100" t="s">
        <v>226</v>
      </c>
      <c r="W57" s="240"/>
      <c r="X57" s="99" t="s">
        <v>227</v>
      </c>
      <c r="Y57" s="240"/>
      <c r="Z57" s="171" t="s">
        <v>228</v>
      </c>
      <c r="AA57" s="241"/>
      <c r="AB57" s="99" t="s">
        <v>227</v>
      </c>
      <c r="AC57" s="241"/>
      <c r="AD57" s="99" t="s">
        <v>229</v>
      </c>
      <c r="AE57" s="242" t="s">
        <v>230</v>
      </c>
      <c r="AF57" s="243" t="str">
        <f t="shared" si="3"/>
        <v/>
      </c>
      <c r="AG57" s="246" t="s">
        <v>231</v>
      </c>
      <c r="AH57" s="245" t="str">
        <f t="shared" si="1"/>
        <v/>
      </c>
    </row>
    <row r="58" spans="1:34" ht="36.75" customHeigh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36" t="str">
        <f>IF(基本情報入力シート!AA79="","",基本情報入力シート!AA79)</f>
        <v/>
      </c>
      <c r="S58" s="237"/>
      <c r="T58" s="238"/>
      <c r="U58" s="239" t="str">
        <f>IF(P58="","",VLOOKUP(P58,数式用!$A$5:$I$28,MATCH(T58,数式用!$C$4:$G$4,0)+2,0))</f>
        <v/>
      </c>
      <c r="V58" s="100" t="s">
        <v>226</v>
      </c>
      <c r="W58" s="240"/>
      <c r="X58" s="99" t="s">
        <v>227</v>
      </c>
      <c r="Y58" s="240"/>
      <c r="Z58" s="171" t="s">
        <v>228</v>
      </c>
      <c r="AA58" s="241"/>
      <c r="AB58" s="99" t="s">
        <v>227</v>
      </c>
      <c r="AC58" s="241"/>
      <c r="AD58" s="99" t="s">
        <v>229</v>
      </c>
      <c r="AE58" s="242" t="s">
        <v>230</v>
      </c>
      <c r="AF58" s="243" t="str">
        <f t="shared" si="3"/>
        <v/>
      </c>
      <c r="AG58" s="246" t="s">
        <v>231</v>
      </c>
      <c r="AH58" s="245" t="str">
        <f t="shared" si="1"/>
        <v/>
      </c>
    </row>
    <row r="59" spans="1:34" ht="36.75" customHeigh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36" t="str">
        <f>IF(基本情報入力シート!AA80="","",基本情報入力シート!AA80)</f>
        <v/>
      </c>
      <c r="S59" s="237"/>
      <c r="T59" s="238"/>
      <c r="U59" s="239" t="str">
        <f>IF(P59="","",VLOOKUP(P59,数式用!$A$5:$I$28,MATCH(T59,数式用!$C$4:$G$4,0)+2,0))</f>
        <v/>
      </c>
      <c r="V59" s="100" t="s">
        <v>226</v>
      </c>
      <c r="W59" s="240"/>
      <c r="X59" s="99" t="s">
        <v>227</v>
      </c>
      <c r="Y59" s="240"/>
      <c r="Z59" s="171" t="s">
        <v>228</v>
      </c>
      <c r="AA59" s="241"/>
      <c r="AB59" s="99" t="s">
        <v>227</v>
      </c>
      <c r="AC59" s="241"/>
      <c r="AD59" s="99" t="s">
        <v>229</v>
      </c>
      <c r="AE59" s="242" t="s">
        <v>230</v>
      </c>
      <c r="AF59" s="243" t="str">
        <f t="shared" si="3"/>
        <v/>
      </c>
      <c r="AG59" s="246" t="s">
        <v>231</v>
      </c>
      <c r="AH59" s="245" t="str">
        <f t="shared" si="1"/>
        <v/>
      </c>
    </row>
    <row r="60" spans="1:34" ht="36.75" customHeigh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36" t="str">
        <f>IF(基本情報入力シート!AA81="","",基本情報入力シート!AA81)</f>
        <v/>
      </c>
      <c r="S60" s="237"/>
      <c r="T60" s="238"/>
      <c r="U60" s="239" t="str">
        <f>IF(P60="","",VLOOKUP(P60,数式用!$A$5:$I$28,MATCH(T60,数式用!$C$4:$G$4,0)+2,0))</f>
        <v/>
      </c>
      <c r="V60" s="100" t="s">
        <v>226</v>
      </c>
      <c r="W60" s="240"/>
      <c r="X60" s="99" t="s">
        <v>227</v>
      </c>
      <c r="Y60" s="240"/>
      <c r="Z60" s="171" t="s">
        <v>228</v>
      </c>
      <c r="AA60" s="241"/>
      <c r="AB60" s="99" t="s">
        <v>227</v>
      </c>
      <c r="AC60" s="241"/>
      <c r="AD60" s="99" t="s">
        <v>229</v>
      </c>
      <c r="AE60" s="242" t="s">
        <v>230</v>
      </c>
      <c r="AF60" s="243" t="str">
        <f t="shared" si="3"/>
        <v/>
      </c>
      <c r="AG60" s="246" t="s">
        <v>231</v>
      </c>
      <c r="AH60" s="245" t="str">
        <f t="shared" si="1"/>
        <v/>
      </c>
    </row>
    <row r="61" spans="1:34" ht="36.75" customHeigh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36" t="str">
        <f>IF(基本情報入力シート!AA82="","",基本情報入力シート!AA82)</f>
        <v/>
      </c>
      <c r="S61" s="237"/>
      <c r="T61" s="238"/>
      <c r="U61" s="239" t="str">
        <f>IF(P61="","",VLOOKUP(P61,数式用!$A$5:$I$28,MATCH(T61,数式用!$C$4:$G$4,0)+2,0))</f>
        <v/>
      </c>
      <c r="V61" s="100" t="s">
        <v>226</v>
      </c>
      <c r="W61" s="240"/>
      <c r="X61" s="99" t="s">
        <v>227</v>
      </c>
      <c r="Y61" s="240"/>
      <c r="Z61" s="171" t="s">
        <v>228</v>
      </c>
      <c r="AA61" s="241"/>
      <c r="AB61" s="99" t="s">
        <v>227</v>
      </c>
      <c r="AC61" s="241"/>
      <c r="AD61" s="99" t="s">
        <v>229</v>
      </c>
      <c r="AE61" s="242" t="s">
        <v>230</v>
      </c>
      <c r="AF61" s="243" t="str">
        <f t="shared" si="3"/>
        <v/>
      </c>
      <c r="AG61" s="246" t="s">
        <v>231</v>
      </c>
      <c r="AH61" s="245" t="str">
        <f t="shared" si="1"/>
        <v/>
      </c>
    </row>
    <row r="62" spans="1:34" ht="36.75" customHeigh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36" t="str">
        <f>IF(基本情報入力シート!AA83="","",基本情報入力シート!AA83)</f>
        <v/>
      </c>
      <c r="S62" s="237"/>
      <c r="T62" s="238"/>
      <c r="U62" s="239" t="str">
        <f>IF(P62="","",VLOOKUP(P62,数式用!$A$5:$I$28,MATCH(T62,数式用!$C$4:$G$4,0)+2,0))</f>
        <v/>
      </c>
      <c r="V62" s="100" t="s">
        <v>226</v>
      </c>
      <c r="W62" s="240"/>
      <c r="X62" s="99" t="s">
        <v>227</v>
      </c>
      <c r="Y62" s="240"/>
      <c r="Z62" s="171" t="s">
        <v>228</v>
      </c>
      <c r="AA62" s="241"/>
      <c r="AB62" s="99" t="s">
        <v>227</v>
      </c>
      <c r="AC62" s="241"/>
      <c r="AD62" s="99" t="s">
        <v>229</v>
      </c>
      <c r="AE62" s="242" t="s">
        <v>230</v>
      </c>
      <c r="AF62" s="243" t="str">
        <f t="shared" si="3"/>
        <v/>
      </c>
      <c r="AG62" s="246" t="s">
        <v>231</v>
      </c>
      <c r="AH62" s="245" t="str">
        <f t="shared" si="1"/>
        <v/>
      </c>
    </row>
    <row r="63" spans="1:34" ht="36.75" customHeigh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36" t="str">
        <f>IF(基本情報入力シート!AA84="","",基本情報入力シート!AA84)</f>
        <v/>
      </c>
      <c r="S63" s="237"/>
      <c r="T63" s="238"/>
      <c r="U63" s="239" t="str">
        <f>IF(P63="","",VLOOKUP(P63,数式用!$A$5:$I$28,MATCH(T63,数式用!$C$4:$G$4,0)+2,0))</f>
        <v/>
      </c>
      <c r="V63" s="100" t="s">
        <v>226</v>
      </c>
      <c r="W63" s="240"/>
      <c r="X63" s="99" t="s">
        <v>227</v>
      </c>
      <c r="Y63" s="240"/>
      <c r="Z63" s="171" t="s">
        <v>228</v>
      </c>
      <c r="AA63" s="241"/>
      <c r="AB63" s="99" t="s">
        <v>227</v>
      </c>
      <c r="AC63" s="241"/>
      <c r="AD63" s="99" t="s">
        <v>229</v>
      </c>
      <c r="AE63" s="242" t="s">
        <v>230</v>
      </c>
      <c r="AF63" s="243" t="str">
        <f t="shared" si="3"/>
        <v/>
      </c>
      <c r="AG63" s="246" t="s">
        <v>231</v>
      </c>
      <c r="AH63" s="245" t="str">
        <f t="shared" si="1"/>
        <v/>
      </c>
    </row>
    <row r="64" spans="1:34" ht="36.75" customHeigh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36" t="str">
        <f>IF(基本情報入力シート!AA85="","",基本情報入力シート!AA85)</f>
        <v/>
      </c>
      <c r="S64" s="237"/>
      <c r="T64" s="238"/>
      <c r="U64" s="239" t="str">
        <f>IF(P64="","",VLOOKUP(P64,数式用!$A$5:$I$28,MATCH(T64,数式用!$C$4:$G$4,0)+2,0))</f>
        <v/>
      </c>
      <c r="V64" s="100" t="s">
        <v>226</v>
      </c>
      <c r="W64" s="240"/>
      <c r="X64" s="99" t="s">
        <v>227</v>
      </c>
      <c r="Y64" s="240"/>
      <c r="Z64" s="171" t="s">
        <v>228</v>
      </c>
      <c r="AA64" s="241"/>
      <c r="AB64" s="99" t="s">
        <v>227</v>
      </c>
      <c r="AC64" s="241"/>
      <c r="AD64" s="99" t="s">
        <v>229</v>
      </c>
      <c r="AE64" s="242" t="s">
        <v>230</v>
      </c>
      <c r="AF64" s="243" t="str">
        <f t="shared" si="3"/>
        <v/>
      </c>
      <c r="AG64" s="246" t="s">
        <v>231</v>
      </c>
      <c r="AH64" s="245" t="str">
        <f t="shared" si="1"/>
        <v/>
      </c>
    </row>
    <row r="65" spans="1:34" ht="36.75" customHeigh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36" t="str">
        <f>IF(基本情報入力シート!AA86="","",基本情報入力シート!AA86)</f>
        <v/>
      </c>
      <c r="S65" s="237"/>
      <c r="T65" s="238"/>
      <c r="U65" s="239" t="str">
        <f>IF(P65="","",VLOOKUP(P65,数式用!$A$5:$I$28,MATCH(T65,数式用!$C$4:$G$4,0)+2,0))</f>
        <v/>
      </c>
      <c r="V65" s="100" t="s">
        <v>226</v>
      </c>
      <c r="W65" s="240"/>
      <c r="X65" s="99" t="s">
        <v>227</v>
      </c>
      <c r="Y65" s="240"/>
      <c r="Z65" s="171" t="s">
        <v>228</v>
      </c>
      <c r="AA65" s="241"/>
      <c r="AB65" s="99" t="s">
        <v>227</v>
      </c>
      <c r="AC65" s="241"/>
      <c r="AD65" s="99" t="s">
        <v>229</v>
      </c>
      <c r="AE65" s="242" t="s">
        <v>230</v>
      </c>
      <c r="AF65" s="243" t="str">
        <f t="shared" si="3"/>
        <v/>
      </c>
      <c r="AG65" s="246" t="s">
        <v>231</v>
      </c>
      <c r="AH65" s="245" t="str">
        <f t="shared" si="1"/>
        <v/>
      </c>
    </row>
    <row r="66" spans="1:34" ht="36.75" customHeigh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36" t="str">
        <f>IF(基本情報入力シート!AA87="","",基本情報入力シート!AA87)</f>
        <v/>
      </c>
      <c r="S66" s="237"/>
      <c r="T66" s="238"/>
      <c r="U66" s="239" t="str">
        <f>IF(P66="","",VLOOKUP(P66,数式用!$A$5:$I$28,MATCH(T66,数式用!$C$4:$G$4,0)+2,0))</f>
        <v/>
      </c>
      <c r="V66" s="100" t="s">
        <v>226</v>
      </c>
      <c r="W66" s="240"/>
      <c r="X66" s="99" t="s">
        <v>227</v>
      </c>
      <c r="Y66" s="240"/>
      <c r="Z66" s="171" t="s">
        <v>228</v>
      </c>
      <c r="AA66" s="241"/>
      <c r="AB66" s="99" t="s">
        <v>227</v>
      </c>
      <c r="AC66" s="241"/>
      <c r="AD66" s="99" t="s">
        <v>229</v>
      </c>
      <c r="AE66" s="242" t="s">
        <v>230</v>
      </c>
      <c r="AF66" s="243" t="str">
        <f t="shared" si="3"/>
        <v/>
      </c>
      <c r="AG66" s="246" t="s">
        <v>231</v>
      </c>
      <c r="AH66" s="245" t="str">
        <f t="shared" si="1"/>
        <v/>
      </c>
    </row>
    <row r="67" spans="1:34" ht="36.75" customHeigh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36" t="str">
        <f>IF(基本情報入力シート!AA88="","",基本情報入力シート!AA88)</f>
        <v/>
      </c>
      <c r="S67" s="237"/>
      <c r="T67" s="238"/>
      <c r="U67" s="239" t="str">
        <f>IF(P67="","",VLOOKUP(P67,数式用!$A$5:$I$28,MATCH(T67,数式用!$C$4:$G$4,0)+2,0))</f>
        <v/>
      </c>
      <c r="V67" s="100" t="s">
        <v>226</v>
      </c>
      <c r="W67" s="240"/>
      <c r="X67" s="99" t="s">
        <v>227</v>
      </c>
      <c r="Y67" s="240"/>
      <c r="Z67" s="171" t="s">
        <v>228</v>
      </c>
      <c r="AA67" s="241"/>
      <c r="AB67" s="99" t="s">
        <v>227</v>
      </c>
      <c r="AC67" s="241"/>
      <c r="AD67" s="99" t="s">
        <v>229</v>
      </c>
      <c r="AE67" s="242" t="s">
        <v>230</v>
      </c>
      <c r="AF67" s="243" t="str">
        <f t="shared" si="3"/>
        <v/>
      </c>
      <c r="AG67" s="246" t="s">
        <v>231</v>
      </c>
      <c r="AH67" s="245" t="str">
        <f t="shared" si="1"/>
        <v/>
      </c>
    </row>
    <row r="68" spans="1:34" ht="36.75" customHeigh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36" t="str">
        <f>IF(基本情報入力シート!AA89="","",基本情報入力シート!AA89)</f>
        <v/>
      </c>
      <c r="S68" s="237"/>
      <c r="T68" s="238"/>
      <c r="U68" s="239" t="str">
        <f>IF(P68="","",VLOOKUP(P68,数式用!$A$5:$I$28,MATCH(T68,数式用!$C$4:$G$4,0)+2,0))</f>
        <v/>
      </c>
      <c r="V68" s="100" t="s">
        <v>226</v>
      </c>
      <c r="W68" s="240"/>
      <c r="X68" s="99" t="s">
        <v>227</v>
      </c>
      <c r="Y68" s="240"/>
      <c r="Z68" s="171" t="s">
        <v>228</v>
      </c>
      <c r="AA68" s="241"/>
      <c r="AB68" s="99" t="s">
        <v>227</v>
      </c>
      <c r="AC68" s="241"/>
      <c r="AD68" s="99" t="s">
        <v>229</v>
      </c>
      <c r="AE68" s="242" t="s">
        <v>230</v>
      </c>
      <c r="AF68" s="243" t="str">
        <f t="shared" si="3"/>
        <v/>
      </c>
      <c r="AG68" s="246" t="s">
        <v>231</v>
      </c>
      <c r="AH68" s="245" t="str">
        <f t="shared" si="1"/>
        <v/>
      </c>
    </row>
    <row r="69" spans="1:34" ht="36.75" customHeigh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36" t="str">
        <f>IF(基本情報入力シート!AA90="","",基本情報入力シート!AA90)</f>
        <v/>
      </c>
      <c r="S69" s="237"/>
      <c r="T69" s="238"/>
      <c r="U69" s="239" t="str">
        <f>IF(P69="","",VLOOKUP(P69,数式用!$A$5:$I$28,MATCH(T69,数式用!$C$4:$G$4,0)+2,0))</f>
        <v/>
      </c>
      <c r="V69" s="100" t="s">
        <v>226</v>
      </c>
      <c r="W69" s="240"/>
      <c r="X69" s="99" t="s">
        <v>227</v>
      </c>
      <c r="Y69" s="240"/>
      <c r="Z69" s="171" t="s">
        <v>228</v>
      </c>
      <c r="AA69" s="241"/>
      <c r="AB69" s="99" t="s">
        <v>227</v>
      </c>
      <c r="AC69" s="241"/>
      <c r="AD69" s="99" t="s">
        <v>229</v>
      </c>
      <c r="AE69" s="242" t="s">
        <v>230</v>
      </c>
      <c r="AF69" s="243" t="str">
        <f t="shared" si="3"/>
        <v/>
      </c>
      <c r="AG69" s="246" t="s">
        <v>231</v>
      </c>
      <c r="AH69" s="245" t="str">
        <f t="shared" si="1"/>
        <v/>
      </c>
    </row>
    <row r="70" spans="1:34" ht="36.75" customHeigh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36" t="str">
        <f>IF(基本情報入力シート!AA91="","",基本情報入力シート!AA91)</f>
        <v/>
      </c>
      <c r="S70" s="237"/>
      <c r="T70" s="238"/>
      <c r="U70" s="239" t="str">
        <f>IF(P70="","",VLOOKUP(P70,数式用!$A$5:$I$28,MATCH(T70,数式用!$C$4:$G$4,0)+2,0))</f>
        <v/>
      </c>
      <c r="V70" s="100" t="s">
        <v>226</v>
      </c>
      <c r="W70" s="240"/>
      <c r="X70" s="99" t="s">
        <v>227</v>
      </c>
      <c r="Y70" s="240"/>
      <c r="Z70" s="171" t="s">
        <v>228</v>
      </c>
      <c r="AA70" s="241"/>
      <c r="AB70" s="99" t="s">
        <v>227</v>
      </c>
      <c r="AC70" s="241"/>
      <c r="AD70" s="99" t="s">
        <v>229</v>
      </c>
      <c r="AE70" s="242" t="s">
        <v>230</v>
      </c>
      <c r="AF70" s="243" t="str">
        <f t="shared" si="3"/>
        <v/>
      </c>
      <c r="AG70" s="246" t="s">
        <v>231</v>
      </c>
      <c r="AH70" s="245" t="str">
        <f t="shared" si="1"/>
        <v/>
      </c>
    </row>
    <row r="71" spans="1:34" ht="36.75" customHeigh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36" t="str">
        <f>IF(基本情報入力シート!AA92="","",基本情報入力シート!AA92)</f>
        <v/>
      </c>
      <c r="S71" s="237"/>
      <c r="T71" s="238"/>
      <c r="U71" s="239" t="str">
        <f>IF(P71="","",VLOOKUP(P71,数式用!$A$5:$I$28,MATCH(T71,数式用!$C$4:$G$4,0)+2,0))</f>
        <v/>
      </c>
      <c r="V71" s="100" t="s">
        <v>226</v>
      </c>
      <c r="W71" s="240"/>
      <c r="X71" s="99" t="s">
        <v>227</v>
      </c>
      <c r="Y71" s="240"/>
      <c r="Z71" s="171" t="s">
        <v>228</v>
      </c>
      <c r="AA71" s="241"/>
      <c r="AB71" s="99" t="s">
        <v>227</v>
      </c>
      <c r="AC71" s="241"/>
      <c r="AD71" s="99" t="s">
        <v>229</v>
      </c>
      <c r="AE71" s="242" t="s">
        <v>230</v>
      </c>
      <c r="AF71" s="243" t="str">
        <f t="shared" si="3"/>
        <v/>
      </c>
      <c r="AG71" s="246" t="s">
        <v>231</v>
      </c>
      <c r="AH71" s="245" t="str">
        <f t="shared" si="1"/>
        <v/>
      </c>
    </row>
    <row r="72" spans="1:34" ht="36.75" customHeigh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36" t="str">
        <f>IF(基本情報入力シート!AA93="","",基本情報入力シート!AA93)</f>
        <v/>
      </c>
      <c r="S72" s="237"/>
      <c r="T72" s="238"/>
      <c r="U72" s="239" t="str">
        <f>IF(P72="","",VLOOKUP(P72,数式用!$A$5:$I$28,MATCH(T72,数式用!$C$4:$G$4,0)+2,0))</f>
        <v/>
      </c>
      <c r="V72" s="100" t="s">
        <v>226</v>
      </c>
      <c r="W72" s="240"/>
      <c r="X72" s="99" t="s">
        <v>227</v>
      </c>
      <c r="Y72" s="240"/>
      <c r="Z72" s="171" t="s">
        <v>228</v>
      </c>
      <c r="AA72" s="241"/>
      <c r="AB72" s="99" t="s">
        <v>227</v>
      </c>
      <c r="AC72" s="241"/>
      <c r="AD72" s="99" t="s">
        <v>229</v>
      </c>
      <c r="AE72" s="242" t="s">
        <v>230</v>
      </c>
      <c r="AF72" s="243" t="str">
        <f t="shared" si="3"/>
        <v/>
      </c>
      <c r="AG72" s="246" t="s">
        <v>231</v>
      </c>
      <c r="AH72" s="245" t="str">
        <f t="shared" si="1"/>
        <v/>
      </c>
    </row>
    <row r="73" spans="1:34" ht="36.75" customHeigh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36" t="str">
        <f>IF(基本情報入力シート!AA94="","",基本情報入力シート!AA94)</f>
        <v/>
      </c>
      <c r="S73" s="237"/>
      <c r="T73" s="238"/>
      <c r="U73" s="239" t="str">
        <f>IF(P73="","",VLOOKUP(P73,数式用!$A$5:$I$28,MATCH(T73,数式用!$C$4:$G$4,0)+2,0))</f>
        <v/>
      </c>
      <c r="V73" s="100" t="s">
        <v>226</v>
      </c>
      <c r="W73" s="240"/>
      <c r="X73" s="99" t="s">
        <v>227</v>
      </c>
      <c r="Y73" s="240"/>
      <c r="Z73" s="171" t="s">
        <v>228</v>
      </c>
      <c r="AA73" s="241"/>
      <c r="AB73" s="99" t="s">
        <v>227</v>
      </c>
      <c r="AC73" s="241"/>
      <c r="AD73" s="99" t="s">
        <v>229</v>
      </c>
      <c r="AE73" s="242" t="s">
        <v>230</v>
      </c>
      <c r="AF73" s="243" t="str">
        <f t="shared" si="3"/>
        <v/>
      </c>
      <c r="AG73" s="246" t="s">
        <v>231</v>
      </c>
      <c r="AH73" s="245" t="str">
        <f t="shared" si="1"/>
        <v/>
      </c>
    </row>
    <row r="74" spans="1:34" ht="36.75" customHeigh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36" t="str">
        <f>IF(基本情報入力シート!AA95="","",基本情報入力シート!AA95)</f>
        <v/>
      </c>
      <c r="S74" s="237"/>
      <c r="T74" s="238"/>
      <c r="U74" s="239" t="str">
        <f>IF(P74="","",VLOOKUP(P74,数式用!$A$5:$I$28,MATCH(T74,数式用!$C$4:$G$4,0)+2,0))</f>
        <v/>
      </c>
      <c r="V74" s="100" t="s">
        <v>226</v>
      </c>
      <c r="W74" s="240"/>
      <c r="X74" s="99" t="s">
        <v>227</v>
      </c>
      <c r="Y74" s="240"/>
      <c r="Z74" s="171" t="s">
        <v>228</v>
      </c>
      <c r="AA74" s="241"/>
      <c r="AB74" s="99" t="s">
        <v>227</v>
      </c>
      <c r="AC74" s="241"/>
      <c r="AD74" s="99" t="s">
        <v>229</v>
      </c>
      <c r="AE74" s="242" t="s">
        <v>230</v>
      </c>
      <c r="AF74" s="243" t="str">
        <f t="shared" si="3"/>
        <v/>
      </c>
      <c r="AG74" s="246" t="s">
        <v>231</v>
      </c>
      <c r="AH74" s="245" t="str">
        <f t="shared" si="1"/>
        <v/>
      </c>
    </row>
    <row r="75" spans="1:34" ht="36.75" customHeigh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36" t="str">
        <f>IF(基本情報入力シート!AA96="","",基本情報入力シート!AA96)</f>
        <v/>
      </c>
      <c r="S75" s="237"/>
      <c r="T75" s="238"/>
      <c r="U75" s="239" t="str">
        <f>IF(P75="","",VLOOKUP(P75,数式用!$A$5:$I$28,MATCH(T75,数式用!$C$4:$G$4,0)+2,0))</f>
        <v/>
      </c>
      <c r="V75" s="100" t="s">
        <v>226</v>
      </c>
      <c r="W75" s="240"/>
      <c r="X75" s="99" t="s">
        <v>227</v>
      </c>
      <c r="Y75" s="240"/>
      <c r="Z75" s="171" t="s">
        <v>228</v>
      </c>
      <c r="AA75" s="241"/>
      <c r="AB75" s="99" t="s">
        <v>227</v>
      </c>
      <c r="AC75" s="241"/>
      <c r="AD75" s="99" t="s">
        <v>229</v>
      </c>
      <c r="AE75" s="242" t="s">
        <v>230</v>
      </c>
      <c r="AF75" s="243" t="str">
        <f t="shared" si="3"/>
        <v/>
      </c>
      <c r="AG75" s="246" t="s">
        <v>231</v>
      </c>
      <c r="AH75" s="245" t="str">
        <f t="shared" si="1"/>
        <v/>
      </c>
    </row>
    <row r="76" spans="1:34" ht="36.75" customHeigh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36" t="str">
        <f>IF(基本情報入力シート!AA97="","",基本情報入力シート!AA97)</f>
        <v/>
      </c>
      <c r="S76" s="237"/>
      <c r="T76" s="238"/>
      <c r="U76" s="239" t="str">
        <f>IF(P76="","",VLOOKUP(P76,数式用!$A$5:$I$28,MATCH(T76,数式用!$C$4:$G$4,0)+2,0))</f>
        <v/>
      </c>
      <c r="V76" s="100" t="s">
        <v>226</v>
      </c>
      <c r="W76" s="240"/>
      <c r="X76" s="99" t="s">
        <v>227</v>
      </c>
      <c r="Y76" s="240"/>
      <c r="Z76" s="171" t="s">
        <v>228</v>
      </c>
      <c r="AA76" s="241"/>
      <c r="AB76" s="99" t="s">
        <v>227</v>
      </c>
      <c r="AC76" s="241"/>
      <c r="AD76" s="99" t="s">
        <v>229</v>
      </c>
      <c r="AE76" s="242" t="s">
        <v>230</v>
      </c>
      <c r="AF76" s="243" t="str">
        <f t="shared" si="3"/>
        <v/>
      </c>
      <c r="AG76" s="246" t="s">
        <v>231</v>
      </c>
      <c r="AH76" s="245" t="str">
        <f t="shared" si="1"/>
        <v/>
      </c>
    </row>
    <row r="77" spans="1:34" ht="36.75" customHeigh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36" t="str">
        <f>IF(基本情報入力シート!AA98="","",基本情報入力シート!AA98)</f>
        <v/>
      </c>
      <c r="S77" s="237"/>
      <c r="T77" s="238"/>
      <c r="U77" s="239" t="str">
        <f>IF(P77="","",VLOOKUP(P77,数式用!$A$5:$I$28,MATCH(T77,数式用!$C$4:$G$4,0)+2,0))</f>
        <v/>
      </c>
      <c r="V77" s="100" t="s">
        <v>226</v>
      </c>
      <c r="W77" s="240"/>
      <c r="X77" s="99" t="s">
        <v>227</v>
      </c>
      <c r="Y77" s="240"/>
      <c r="Z77" s="171" t="s">
        <v>228</v>
      </c>
      <c r="AA77" s="241"/>
      <c r="AB77" s="99" t="s">
        <v>227</v>
      </c>
      <c r="AC77" s="241"/>
      <c r="AD77" s="99" t="s">
        <v>229</v>
      </c>
      <c r="AE77" s="242" t="s">
        <v>230</v>
      </c>
      <c r="AF77" s="243" t="str">
        <f t="shared" si="3"/>
        <v/>
      </c>
      <c r="AG77" s="246" t="s">
        <v>231</v>
      </c>
      <c r="AH77" s="245" t="str">
        <f t="shared" ref="AH77:AH111" si="5">IFERROR(ROUNDDOWN(ROUND(Q77*R77,0)*U77,0)*AF77,"")</f>
        <v/>
      </c>
    </row>
    <row r="78" spans="1:34" ht="36.75" customHeigh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36" t="str">
        <f>IF(基本情報入力シート!AA99="","",基本情報入力シート!AA99)</f>
        <v/>
      </c>
      <c r="S78" s="237"/>
      <c r="T78" s="238"/>
      <c r="U78" s="239" t="str">
        <f>IF(P78="","",VLOOKUP(P78,数式用!$A$5:$I$28,MATCH(T78,数式用!$C$4:$G$4,0)+2,0))</f>
        <v/>
      </c>
      <c r="V78" s="100" t="s">
        <v>226</v>
      </c>
      <c r="W78" s="240"/>
      <c r="X78" s="99" t="s">
        <v>227</v>
      </c>
      <c r="Y78" s="240"/>
      <c r="Z78" s="171" t="s">
        <v>228</v>
      </c>
      <c r="AA78" s="241"/>
      <c r="AB78" s="99" t="s">
        <v>227</v>
      </c>
      <c r="AC78" s="241"/>
      <c r="AD78" s="99" t="s">
        <v>229</v>
      </c>
      <c r="AE78" s="242" t="s">
        <v>230</v>
      </c>
      <c r="AF78" s="243" t="str">
        <f t="shared" si="3"/>
        <v/>
      </c>
      <c r="AG78" s="246" t="s">
        <v>231</v>
      </c>
      <c r="AH78" s="245" t="str">
        <f t="shared" si="5"/>
        <v/>
      </c>
    </row>
    <row r="79" spans="1:34" ht="36.75" customHeigh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36" t="str">
        <f>IF(基本情報入力シート!AA100="","",基本情報入力シート!AA100)</f>
        <v/>
      </c>
      <c r="S79" s="237"/>
      <c r="T79" s="238"/>
      <c r="U79" s="239" t="str">
        <f>IF(P79="","",VLOOKUP(P79,数式用!$A$5:$I$28,MATCH(T79,数式用!$C$4:$G$4,0)+2,0))</f>
        <v/>
      </c>
      <c r="V79" s="100" t="s">
        <v>226</v>
      </c>
      <c r="W79" s="240"/>
      <c r="X79" s="99" t="s">
        <v>227</v>
      </c>
      <c r="Y79" s="240"/>
      <c r="Z79" s="171" t="s">
        <v>228</v>
      </c>
      <c r="AA79" s="241"/>
      <c r="AB79" s="99" t="s">
        <v>227</v>
      </c>
      <c r="AC79" s="241"/>
      <c r="AD79" s="99" t="s">
        <v>229</v>
      </c>
      <c r="AE79" s="242" t="s">
        <v>230</v>
      </c>
      <c r="AF79" s="243" t="str">
        <f t="shared" si="3"/>
        <v/>
      </c>
      <c r="AG79" s="246" t="s">
        <v>231</v>
      </c>
      <c r="AH79" s="245" t="str">
        <f t="shared" si="5"/>
        <v/>
      </c>
    </row>
    <row r="80" spans="1:34" ht="36.75" customHeigh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36" t="str">
        <f>IF(基本情報入力シート!AA101="","",基本情報入力シート!AA101)</f>
        <v/>
      </c>
      <c r="S80" s="237"/>
      <c r="T80" s="238"/>
      <c r="U80" s="239" t="str">
        <f>IF(P80="","",VLOOKUP(P80,数式用!$A$5:$I$28,MATCH(T80,数式用!$C$4:$G$4,0)+2,0))</f>
        <v/>
      </c>
      <c r="V80" s="100" t="s">
        <v>226</v>
      </c>
      <c r="W80" s="240"/>
      <c r="X80" s="99" t="s">
        <v>227</v>
      </c>
      <c r="Y80" s="240"/>
      <c r="Z80" s="171" t="s">
        <v>228</v>
      </c>
      <c r="AA80" s="241"/>
      <c r="AB80" s="99" t="s">
        <v>227</v>
      </c>
      <c r="AC80" s="241"/>
      <c r="AD80" s="99" t="s">
        <v>229</v>
      </c>
      <c r="AE80" s="242" t="s">
        <v>230</v>
      </c>
      <c r="AF80" s="243" t="str">
        <f t="shared" si="3"/>
        <v/>
      </c>
      <c r="AG80" s="246" t="s">
        <v>231</v>
      </c>
      <c r="AH80" s="245" t="str">
        <f t="shared" si="5"/>
        <v/>
      </c>
    </row>
    <row r="81" spans="1:34" ht="36.75" customHeigh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36" t="str">
        <f>IF(基本情報入力シート!AA102="","",基本情報入力シート!AA102)</f>
        <v/>
      </c>
      <c r="S81" s="237"/>
      <c r="T81" s="238"/>
      <c r="U81" s="239" t="str">
        <f>IF(P81="","",VLOOKUP(P81,数式用!$A$5:$I$28,MATCH(T81,数式用!$C$4:$G$4,0)+2,0))</f>
        <v/>
      </c>
      <c r="V81" s="100" t="s">
        <v>226</v>
      </c>
      <c r="W81" s="240"/>
      <c r="X81" s="99" t="s">
        <v>227</v>
      </c>
      <c r="Y81" s="240"/>
      <c r="Z81" s="171" t="s">
        <v>228</v>
      </c>
      <c r="AA81" s="241"/>
      <c r="AB81" s="99" t="s">
        <v>227</v>
      </c>
      <c r="AC81" s="241"/>
      <c r="AD81" s="99" t="s">
        <v>229</v>
      </c>
      <c r="AE81" s="242" t="s">
        <v>230</v>
      </c>
      <c r="AF81" s="243" t="str">
        <f t="shared" ref="AF81:AF111" si="6">IF(W81&gt;=1,(AA81*12+AC81)-(W81*12+Y81)+1,"")</f>
        <v/>
      </c>
      <c r="AG81" s="246" t="s">
        <v>231</v>
      </c>
      <c r="AH81" s="245" t="str">
        <f t="shared" si="5"/>
        <v/>
      </c>
    </row>
    <row r="82" spans="1:34" ht="36.75" customHeigh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36" t="str">
        <f>IF(基本情報入力シート!AA103="","",基本情報入力シート!AA103)</f>
        <v/>
      </c>
      <c r="S82" s="237"/>
      <c r="T82" s="238"/>
      <c r="U82" s="239" t="str">
        <f>IF(P82="","",VLOOKUP(P82,数式用!$A$5:$I$28,MATCH(T82,数式用!$C$4:$G$4,0)+2,0))</f>
        <v/>
      </c>
      <c r="V82" s="100" t="s">
        <v>226</v>
      </c>
      <c r="W82" s="240"/>
      <c r="X82" s="99" t="s">
        <v>227</v>
      </c>
      <c r="Y82" s="240"/>
      <c r="Z82" s="171" t="s">
        <v>228</v>
      </c>
      <c r="AA82" s="241"/>
      <c r="AB82" s="99" t="s">
        <v>227</v>
      </c>
      <c r="AC82" s="241"/>
      <c r="AD82" s="99" t="s">
        <v>229</v>
      </c>
      <c r="AE82" s="242" t="s">
        <v>230</v>
      </c>
      <c r="AF82" s="243" t="str">
        <f t="shared" si="6"/>
        <v/>
      </c>
      <c r="AG82" s="246" t="s">
        <v>231</v>
      </c>
      <c r="AH82" s="245" t="str">
        <f t="shared" si="5"/>
        <v/>
      </c>
    </row>
    <row r="83" spans="1:34" ht="36.75" customHeigh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36" t="str">
        <f>IF(基本情報入力シート!AA104="","",基本情報入力シート!AA104)</f>
        <v/>
      </c>
      <c r="S83" s="237"/>
      <c r="T83" s="238"/>
      <c r="U83" s="239" t="str">
        <f>IF(P83="","",VLOOKUP(P83,数式用!$A$5:$I$28,MATCH(T83,数式用!$C$4:$G$4,0)+2,0))</f>
        <v/>
      </c>
      <c r="V83" s="100" t="s">
        <v>226</v>
      </c>
      <c r="W83" s="240"/>
      <c r="X83" s="99" t="s">
        <v>227</v>
      </c>
      <c r="Y83" s="240"/>
      <c r="Z83" s="171" t="s">
        <v>228</v>
      </c>
      <c r="AA83" s="241"/>
      <c r="AB83" s="99" t="s">
        <v>227</v>
      </c>
      <c r="AC83" s="241"/>
      <c r="AD83" s="99" t="s">
        <v>229</v>
      </c>
      <c r="AE83" s="242" t="s">
        <v>230</v>
      </c>
      <c r="AF83" s="243" t="str">
        <f t="shared" si="6"/>
        <v/>
      </c>
      <c r="AG83" s="246" t="s">
        <v>231</v>
      </c>
      <c r="AH83" s="245" t="str">
        <f t="shared" si="5"/>
        <v/>
      </c>
    </row>
    <row r="84" spans="1:34" ht="36.75" customHeigh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36" t="str">
        <f>IF(基本情報入力シート!AA105="","",基本情報入力シート!AA105)</f>
        <v/>
      </c>
      <c r="S84" s="237"/>
      <c r="T84" s="238"/>
      <c r="U84" s="239" t="str">
        <f>IF(P84="","",VLOOKUP(P84,数式用!$A$5:$I$28,MATCH(T84,数式用!$C$4:$G$4,0)+2,0))</f>
        <v/>
      </c>
      <c r="V84" s="100" t="s">
        <v>226</v>
      </c>
      <c r="W84" s="240"/>
      <c r="X84" s="99" t="s">
        <v>227</v>
      </c>
      <c r="Y84" s="240"/>
      <c r="Z84" s="171" t="s">
        <v>228</v>
      </c>
      <c r="AA84" s="241"/>
      <c r="AB84" s="99" t="s">
        <v>227</v>
      </c>
      <c r="AC84" s="241"/>
      <c r="AD84" s="99" t="s">
        <v>229</v>
      </c>
      <c r="AE84" s="242" t="s">
        <v>230</v>
      </c>
      <c r="AF84" s="243" t="str">
        <f t="shared" si="6"/>
        <v/>
      </c>
      <c r="AG84" s="246" t="s">
        <v>231</v>
      </c>
      <c r="AH84" s="245" t="str">
        <f t="shared" si="5"/>
        <v/>
      </c>
    </row>
    <row r="85" spans="1:34" ht="36.75" customHeigh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36" t="str">
        <f>IF(基本情報入力シート!AA106="","",基本情報入力シート!AA106)</f>
        <v/>
      </c>
      <c r="S85" s="237"/>
      <c r="T85" s="238"/>
      <c r="U85" s="239" t="str">
        <f>IF(P85="","",VLOOKUP(P85,数式用!$A$5:$I$28,MATCH(T85,数式用!$C$4:$G$4,0)+2,0))</f>
        <v/>
      </c>
      <c r="V85" s="100" t="s">
        <v>226</v>
      </c>
      <c r="W85" s="240"/>
      <c r="X85" s="99" t="s">
        <v>227</v>
      </c>
      <c r="Y85" s="240"/>
      <c r="Z85" s="171" t="s">
        <v>228</v>
      </c>
      <c r="AA85" s="241"/>
      <c r="AB85" s="99" t="s">
        <v>227</v>
      </c>
      <c r="AC85" s="241"/>
      <c r="AD85" s="99" t="s">
        <v>229</v>
      </c>
      <c r="AE85" s="242" t="s">
        <v>230</v>
      </c>
      <c r="AF85" s="243" t="str">
        <f t="shared" si="6"/>
        <v/>
      </c>
      <c r="AG85" s="246" t="s">
        <v>231</v>
      </c>
      <c r="AH85" s="245" t="str">
        <f t="shared" si="5"/>
        <v/>
      </c>
    </row>
    <row r="86" spans="1:34" ht="36.75" customHeigh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36" t="str">
        <f>IF(基本情報入力シート!AA107="","",基本情報入力シート!AA107)</f>
        <v/>
      </c>
      <c r="S86" s="237"/>
      <c r="T86" s="238"/>
      <c r="U86" s="239" t="str">
        <f>IF(P86="","",VLOOKUP(P86,数式用!$A$5:$I$28,MATCH(T86,数式用!$C$4:$G$4,0)+2,0))</f>
        <v/>
      </c>
      <c r="V86" s="100" t="s">
        <v>226</v>
      </c>
      <c r="W86" s="240"/>
      <c r="X86" s="99" t="s">
        <v>227</v>
      </c>
      <c r="Y86" s="240"/>
      <c r="Z86" s="171" t="s">
        <v>228</v>
      </c>
      <c r="AA86" s="241"/>
      <c r="AB86" s="99" t="s">
        <v>227</v>
      </c>
      <c r="AC86" s="241"/>
      <c r="AD86" s="99" t="s">
        <v>229</v>
      </c>
      <c r="AE86" s="242" t="s">
        <v>230</v>
      </c>
      <c r="AF86" s="243" t="str">
        <f t="shared" si="6"/>
        <v/>
      </c>
      <c r="AG86" s="246" t="s">
        <v>231</v>
      </c>
      <c r="AH86" s="245" t="str">
        <f t="shared" si="5"/>
        <v/>
      </c>
    </row>
    <row r="87" spans="1:34" ht="36.75" customHeigh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36" t="str">
        <f>IF(基本情報入力シート!AA108="","",基本情報入力シート!AA108)</f>
        <v/>
      </c>
      <c r="S87" s="237"/>
      <c r="T87" s="238"/>
      <c r="U87" s="239" t="str">
        <f>IF(P87="","",VLOOKUP(P87,数式用!$A$5:$I$28,MATCH(T87,数式用!$C$4:$G$4,0)+2,0))</f>
        <v/>
      </c>
      <c r="V87" s="100" t="s">
        <v>226</v>
      </c>
      <c r="W87" s="240"/>
      <c r="X87" s="99" t="s">
        <v>227</v>
      </c>
      <c r="Y87" s="240"/>
      <c r="Z87" s="171" t="s">
        <v>228</v>
      </c>
      <c r="AA87" s="241"/>
      <c r="AB87" s="99" t="s">
        <v>227</v>
      </c>
      <c r="AC87" s="241"/>
      <c r="AD87" s="99" t="s">
        <v>229</v>
      </c>
      <c r="AE87" s="242" t="s">
        <v>230</v>
      </c>
      <c r="AF87" s="243" t="str">
        <f t="shared" si="6"/>
        <v/>
      </c>
      <c r="AG87" s="246" t="s">
        <v>231</v>
      </c>
      <c r="AH87" s="245" t="str">
        <f t="shared" si="5"/>
        <v/>
      </c>
    </row>
    <row r="88" spans="1:34" ht="36.75" customHeigh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36" t="str">
        <f>IF(基本情報入力シート!AA109="","",基本情報入力シート!AA109)</f>
        <v/>
      </c>
      <c r="S88" s="237"/>
      <c r="T88" s="238"/>
      <c r="U88" s="239" t="str">
        <f>IF(P88="","",VLOOKUP(P88,数式用!$A$5:$I$28,MATCH(T88,数式用!$C$4:$G$4,0)+2,0))</f>
        <v/>
      </c>
      <c r="V88" s="100" t="s">
        <v>226</v>
      </c>
      <c r="W88" s="240"/>
      <c r="X88" s="99" t="s">
        <v>227</v>
      </c>
      <c r="Y88" s="240"/>
      <c r="Z88" s="171" t="s">
        <v>228</v>
      </c>
      <c r="AA88" s="241"/>
      <c r="AB88" s="99" t="s">
        <v>227</v>
      </c>
      <c r="AC88" s="241"/>
      <c r="AD88" s="99" t="s">
        <v>229</v>
      </c>
      <c r="AE88" s="242" t="s">
        <v>230</v>
      </c>
      <c r="AF88" s="243" t="str">
        <f t="shared" si="6"/>
        <v/>
      </c>
      <c r="AG88" s="246" t="s">
        <v>231</v>
      </c>
      <c r="AH88" s="245" t="str">
        <f t="shared" si="5"/>
        <v/>
      </c>
    </row>
    <row r="89" spans="1:34" ht="36.75" customHeigh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36" t="str">
        <f>IF(基本情報入力シート!AA110="","",基本情報入力シート!AA110)</f>
        <v/>
      </c>
      <c r="S89" s="237"/>
      <c r="T89" s="238"/>
      <c r="U89" s="239" t="str">
        <f>IF(P89="","",VLOOKUP(P89,数式用!$A$5:$I$28,MATCH(T89,数式用!$C$4:$G$4,0)+2,0))</f>
        <v/>
      </c>
      <c r="V89" s="100" t="s">
        <v>226</v>
      </c>
      <c r="W89" s="240"/>
      <c r="X89" s="99" t="s">
        <v>227</v>
      </c>
      <c r="Y89" s="240"/>
      <c r="Z89" s="171" t="s">
        <v>228</v>
      </c>
      <c r="AA89" s="241"/>
      <c r="AB89" s="99" t="s">
        <v>227</v>
      </c>
      <c r="AC89" s="241"/>
      <c r="AD89" s="99" t="s">
        <v>229</v>
      </c>
      <c r="AE89" s="242" t="s">
        <v>230</v>
      </c>
      <c r="AF89" s="243" t="str">
        <f t="shared" si="6"/>
        <v/>
      </c>
      <c r="AG89" s="246" t="s">
        <v>231</v>
      </c>
      <c r="AH89" s="245" t="str">
        <f t="shared" si="5"/>
        <v/>
      </c>
    </row>
    <row r="90" spans="1:34" ht="36.75" customHeigh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36" t="str">
        <f>IF(基本情報入力シート!AA111="","",基本情報入力シート!AA111)</f>
        <v/>
      </c>
      <c r="S90" s="237"/>
      <c r="T90" s="238"/>
      <c r="U90" s="239" t="str">
        <f>IF(P90="","",VLOOKUP(P90,数式用!$A$5:$I$28,MATCH(T90,数式用!$C$4:$G$4,0)+2,0))</f>
        <v/>
      </c>
      <c r="V90" s="100" t="s">
        <v>226</v>
      </c>
      <c r="W90" s="240"/>
      <c r="X90" s="99" t="s">
        <v>227</v>
      </c>
      <c r="Y90" s="240"/>
      <c r="Z90" s="171" t="s">
        <v>228</v>
      </c>
      <c r="AA90" s="241"/>
      <c r="AB90" s="99" t="s">
        <v>227</v>
      </c>
      <c r="AC90" s="241"/>
      <c r="AD90" s="99" t="s">
        <v>229</v>
      </c>
      <c r="AE90" s="242" t="s">
        <v>230</v>
      </c>
      <c r="AF90" s="243" t="str">
        <f t="shared" si="6"/>
        <v/>
      </c>
      <c r="AG90" s="246" t="s">
        <v>231</v>
      </c>
      <c r="AH90" s="245" t="str">
        <f t="shared" si="5"/>
        <v/>
      </c>
    </row>
    <row r="91" spans="1:34" ht="36.75" customHeight="1">
      <c r="A91" s="228">
        <f t="shared" ref="A91:A111" si="7">A90+1</f>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36" t="str">
        <f>IF(基本情報入力シート!AA112="","",基本情報入力シート!AA112)</f>
        <v/>
      </c>
      <c r="S91" s="237"/>
      <c r="T91" s="238"/>
      <c r="U91" s="239" t="str">
        <f>IF(P91="","",VLOOKUP(P91,数式用!$A$5:$I$28,MATCH(T91,数式用!$C$4:$G$4,0)+2,0))</f>
        <v/>
      </c>
      <c r="V91" s="100" t="s">
        <v>226</v>
      </c>
      <c r="W91" s="240"/>
      <c r="X91" s="99" t="s">
        <v>227</v>
      </c>
      <c r="Y91" s="240"/>
      <c r="Z91" s="171" t="s">
        <v>228</v>
      </c>
      <c r="AA91" s="241"/>
      <c r="AB91" s="99" t="s">
        <v>227</v>
      </c>
      <c r="AC91" s="241"/>
      <c r="AD91" s="99" t="s">
        <v>229</v>
      </c>
      <c r="AE91" s="242" t="s">
        <v>230</v>
      </c>
      <c r="AF91" s="243" t="str">
        <f t="shared" si="6"/>
        <v/>
      </c>
      <c r="AG91" s="246" t="s">
        <v>231</v>
      </c>
      <c r="AH91" s="245" t="str">
        <f t="shared" si="5"/>
        <v/>
      </c>
    </row>
    <row r="92" spans="1:34" ht="36.75" customHeight="1">
      <c r="A92" s="228">
        <f t="shared" si="7"/>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36" t="str">
        <f>IF(基本情報入力シート!AA113="","",基本情報入力シート!AA113)</f>
        <v/>
      </c>
      <c r="S92" s="237"/>
      <c r="T92" s="238"/>
      <c r="U92" s="239" t="str">
        <f>IF(P92="","",VLOOKUP(P92,数式用!$A$5:$I$28,MATCH(T92,数式用!$C$4:$G$4,0)+2,0))</f>
        <v/>
      </c>
      <c r="V92" s="100" t="s">
        <v>226</v>
      </c>
      <c r="W92" s="240"/>
      <c r="X92" s="99" t="s">
        <v>227</v>
      </c>
      <c r="Y92" s="240"/>
      <c r="Z92" s="171" t="s">
        <v>228</v>
      </c>
      <c r="AA92" s="241"/>
      <c r="AB92" s="99" t="s">
        <v>227</v>
      </c>
      <c r="AC92" s="241"/>
      <c r="AD92" s="99" t="s">
        <v>229</v>
      </c>
      <c r="AE92" s="242" t="s">
        <v>230</v>
      </c>
      <c r="AF92" s="243" t="str">
        <f t="shared" si="6"/>
        <v/>
      </c>
      <c r="AG92" s="246" t="s">
        <v>231</v>
      </c>
      <c r="AH92" s="245" t="str">
        <f t="shared" si="5"/>
        <v/>
      </c>
    </row>
    <row r="93" spans="1:34" ht="36.75" customHeight="1">
      <c r="A93" s="228">
        <f t="shared" si="7"/>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36" t="str">
        <f>IF(基本情報入力シート!AA114="","",基本情報入力シート!AA114)</f>
        <v/>
      </c>
      <c r="S93" s="237"/>
      <c r="T93" s="238"/>
      <c r="U93" s="239" t="str">
        <f>IF(P93="","",VLOOKUP(P93,数式用!$A$5:$I$28,MATCH(T93,数式用!$C$4:$G$4,0)+2,0))</f>
        <v/>
      </c>
      <c r="V93" s="100" t="s">
        <v>226</v>
      </c>
      <c r="W93" s="240"/>
      <c r="X93" s="99" t="s">
        <v>227</v>
      </c>
      <c r="Y93" s="240"/>
      <c r="Z93" s="171" t="s">
        <v>228</v>
      </c>
      <c r="AA93" s="241"/>
      <c r="AB93" s="99" t="s">
        <v>227</v>
      </c>
      <c r="AC93" s="241"/>
      <c r="AD93" s="99" t="s">
        <v>229</v>
      </c>
      <c r="AE93" s="242" t="s">
        <v>230</v>
      </c>
      <c r="AF93" s="243" t="str">
        <f t="shared" si="6"/>
        <v/>
      </c>
      <c r="AG93" s="246" t="s">
        <v>231</v>
      </c>
      <c r="AH93" s="245" t="str">
        <f t="shared" si="5"/>
        <v/>
      </c>
    </row>
    <row r="94" spans="1:34" ht="36.75" customHeight="1">
      <c r="A94" s="228">
        <f t="shared" si="7"/>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36" t="str">
        <f>IF(基本情報入力シート!AA115="","",基本情報入力シート!AA115)</f>
        <v/>
      </c>
      <c r="S94" s="237"/>
      <c r="T94" s="238"/>
      <c r="U94" s="239" t="str">
        <f>IF(P94="","",VLOOKUP(P94,数式用!$A$5:$I$28,MATCH(T94,数式用!$C$4:$G$4,0)+2,0))</f>
        <v/>
      </c>
      <c r="V94" s="100" t="s">
        <v>226</v>
      </c>
      <c r="W94" s="240"/>
      <c r="X94" s="99" t="s">
        <v>227</v>
      </c>
      <c r="Y94" s="240"/>
      <c r="Z94" s="171" t="s">
        <v>228</v>
      </c>
      <c r="AA94" s="241"/>
      <c r="AB94" s="99" t="s">
        <v>227</v>
      </c>
      <c r="AC94" s="241"/>
      <c r="AD94" s="99" t="s">
        <v>229</v>
      </c>
      <c r="AE94" s="242" t="s">
        <v>230</v>
      </c>
      <c r="AF94" s="243" t="str">
        <f t="shared" si="6"/>
        <v/>
      </c>
      <c r="AG94" s="246" t="s">
        <v>231</v>
      </c>
      <c r="AH94" s="245" t="str">
        <f t="shared" si="5"/>
        <v/>
      </c>
    </row>
    <row r="95" spans="1:34" ht="36.75" customHeight="1">
      <c r="A95" s="228">
        <f t="shared" si="7"/>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36" t="str">
        <f>IF(基本情報入力シート!AA116="","",基本情報入力シート!AA116)</f>
        <v/>
      </c>
      <c r="S95" s="237"/>
      <c r="T95" s="238"/>
      <c r="U95" s="239" t="str">
        <f>IF(P95="","",VLOOKUP(P95,数式用!$A$5:$I$28,MATCH(T95,数式用!$C$4:$G$4,0)+2,0))</f>
        <v/>
      </c>
      <c r="V95" s="100" t="s">
        <v>226</v>
      </c>
      <c r="W95" s="240"/>
      <c r="X95" s="99" t="s">
        <v>227</v>
      </c>
      <c r="Y95" s="240"/>
      <c r="Z95" s="171" t="s">
        <v>228</v>
      </c>
      <c r="AA95" s="241"/>
      <c r="AB95" s="99" t="s">
        <v>227</v>
      </c>
      <c r="AC95" s="241"/>
      <c r="AD95" s="99" t="s">
        <v>229</v>
      </c>
      <c r="AE95" s="242" t="s">
        <v>230</v>
      </c>
      <c r="AF95" s="243" t="str">
        <f t="shared" si="6"/>
        <v/>
      </c>
      <c r="AG95" s="246" t="s">
        <v>231</v>
      </c>
      <c r="AH95" s="245" t="str">
        <f t="shared" si="5"/>
        <v/>
      </c>
    </row>
    <row r="96" spans="1:34" ht="36.75" customHeight="1">
      <c r="A96" s="228">
        <f t="shared" si="7"/>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36" t="str">
        <f>IF(基本情報入力シート!AA117="","",基本情報入力シート!AA117)</f>
        <v/>
      </c>
      <c r="S96" s="237"/>
      <c r="T96" s="238"/>
      <c r="U96" s="239" t="str">
        <f>IF(P96="","",VLOOKUP(P96,数式用!$A$5:$I$28,MATCH(T96,数式用!$C$4:$G$4,0)+2,0))</f>
        <v/>
      </c>
      <c r="V96" s="100" t="s">
        <v>226</v>
      </c>
      <c r="W96" s="240"/>
      <c r="X96" s="99" t="s">
        <v>227</v>
      </c>
      <c r="Y96" s="240"/>
      <c r="Z96" s="171" t="s">
        <v>228</v>
      </c>
      <c r="AA96" s="241"/>
      <c r="AB96" s="99" t="s">
        <v>227</v>
      </c>
      <c r="AC96" s="241"/>
      <c r="AD96" s="99" t="s">
        <v>229</v>
      </c>
      <c r="AE96" s="242" t="s">
        <v>230</v>
      </c>
      <c r="AF96" s="243" t="str">
        <f t="shared" si="6"/>
        <v/>
      </c>
      <c r="AG96" s="246" t="s">
        <v>231</v>
      </c>
      <c r="AH96" s="245" t="str">
        <f t="shared" si="5"/>
        <v/>
      </c>
    </row>
    <row r="97" spans="1:34" ht="36.75" customHeight="1">
      <c r="A97" s="228">
        <f t="shared" si="7"/>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36" t="str">
        <f>IF(基本情報入力シート!AA118="","",基本情報入力シート!AA118)</f>
        <v/>
      </c>
      <c r="S97" s="237"/>
      <c r="T97" s="238"/>
      <c r="U97" s="239" t="str">
        <f>IF(P97="","",VLOOKUP(P97,数式用!$A$5:$I$28,MATCH(T97,数式用!$C$4:$G$4,0)+2,0))</f>
        <v/>
      </c>
      <c r="V97" s="100" t="s">
        <v>226</v>
      </c>
      <c r="W97" s="240"/>
      <c r="X97" s="99" t="s">
        <v>227</v>
      </c>
      <c r="Y97" s="240"/>
      <c r="Z97" s="171" t="s">
        <v>228</v>
      </c>
      <c r="AA97" s="241"/>
      <c r="AB97" s="99" t="s">
        <v>227</v>
      </c>
      <c r="AC97" s="241"/>
      <c r="AD97" s="99" t="s">
        <v>229</v>
      </c>
      <c r="AE97" s="242" t="s">
        <v>230</v>
      </c>
      <c r="AF97" s="243" t="str">
        <f t="shared" si="6"/>
        <v/>
      </c>
      <c r="AG97" s="246" t="s">
        <v>231</v>
      </c>
      <c r="AH97" s="245" t="str">
        <f t="shared" si="5"/>
        <v/>
      </c>
    </row>
    <row r="98" spans="1:34" ht="36.75" customHeight="1">
      <c r="A98" s="228">
        <f t="shared" si="7"/>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36" t="str">
        <f>IF(基本情報入力シート!AA119="","",基本情報入力シート!AA119)</f>
        <v/>
      </c>
      <c r="S98" s="237"/>
      <c r="T98" s="238"/>
      <c r="U98" s="239" t="str">
        <f>IF(P98="","",VLOOKUP(P98,数式用!$A$5:$I$28,MATCH(T98,数式用!$C$4:$G$4,0)+2,0))</f>
        <v/>
      </c>
      <c r="V98" s="100" t="s">
        <v>226</v>
      </c>
      <c r="W98" s="240"/>
      <c r="X98" s="99" t="s">
        <v>227</v>
      </c>
      <c r="Y98" s="240"/>
      <c r="Z98" s="171" t="s">
        <v>228</v>
      </c>
      <c r="AA98" s="241"/>
      <c r="AB98" s="99" t="s">
        <v>227</v>
      </c>
      <c r="AC98" s="241"/>
      <c r="AD98" s="99" t="s">
        <v>229</v>
      </c>
      <c r="AE98" s="242" t="s">
        <v>230</v>
      </c>
      <c r="AF98" s="243" t="str">
        <f t="shared" si="6"/>
        <v/>
      </c>
      <c r="AG98" s="246" t="s">
        <v>231</v>
      </c>
      <c r="AH98" s="245" t="str">
        <f t="shared" si="5"/>
        <v/>
      </c>
    </row>
    <row r="99" spans="1:34" ht="36.75" customHeight="1">
      <c r="A99" s="228">
        <f t="shared" si="7"/>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36" t="str">
        <f>IF(基本情報入力シート!AA120="","",基本情報入力シート!AA120)</f>
        <v/>
      </c>
      <c r="S99" s="237"/>
      <c r="T99" s="238"/>
      <c r="U99" s="239" t="str">
        <f>IF(P99="","",VLOOKUP(P99,数式用!$A$5:$I$28,MATCH(T99,数式用!$C$4:$G$4,0)+2,0))</f>
        <v/>
      </c>
      <c r="V99" s="100" t="s">
        <v>226</v>
      </c>
      <c r="W99" s="240"/>
      <c r="X99" s="99" t="s">
        <v>227</v>
      </c>
      <c r="Y99" s="240"/>
      <c r="Z99" s="171" t="s">
        <v>228</v>
      </c>
      <c r="AA99" s="241"/>
      <c r="AB99" s="99" t="s">
        <v>227</v>
      </c>
      <c r="AC99" s="241"/>
      <c r="AD99" s="99" t="s">
        <v>229</v>
      </c>
      <c r="AE99" s="242" t="s">
        <v>230</v>
      </c>
      <c r="AF99" s="243" t="str">
        <f t="shared" si="6"/>
        <v/>
      </c>
      <c r="AG99" s="246" t="s">
        <v>231</v>
      </c>
      <c r="AH99" s="245" t="str">
        <f t="shared" si="5"/>
        <v/>
      </c>
    </row>
    <row r="100" spans="1:34" ht="36.75" customHeight="1">
      <c r="A100" s="228">
        <f t="shared" si="7"/>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36" t="str">
        <f>IF(基本情報入力シート!AA121="","",基本情報入力シート!AA121)</f>
        <v/>
      </c>
      <c r="S100" s="237"/>
      <c r="T100" s="238"/>
      <c r="U100" s="239" t="str">
        <f>IF(P100="","",VLOOKUP(P100,数式用!$A$5:$I$28,MATCH(T100,数式用!$C$4:$G$4,0)+2,0))</f>
        <v/>
      </c>
      <c r="V100" s="100" t="s">
        <v>226</v>
      </c>
      <c r="W100" s="240"/>
      <c r="X100" s="99" t="s">
        <v>227</v>
      </c>
      <c r="Y100" s="240"/>
      <c r="Z100" s="171" t="s">
        <v>228</v>
      </c>
      <c r="AA100" s="241"/>
      <c r="AB100" s="99" t="s">
        <v>227</v>
      </c>
      <c r="AC100" s="241"/>
      <c r="AD100" s="99" t="s">
        <v>229</v>
      </c>
      <c r="AE100" s="242" t="s">
        <v>230</v>
      </c>
      <c r="AF100" s="243" t="str">
        <f t="shared" si="6"/>
        <v/>
      </c>
      <c r="AG100" s="246" t="s">
        <v>231</v>
      </c>
      <c r="AH100" s="245" t="str">
        <f t="shared" si="5"/>
        <v/>
      </c>
    </row>
    <row r="101" spans="1:34" ht="36.75" customHeight="1">
      <c r="A101" s="228">
        <f t="shared" si="7"/>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36" t="str">
        <f>IF(基本情報入力シート!AA122="","",基本情報入力シート!AA122)</f>
        <v/>
      </c>
      <c r="S101" s="237"/>
      <c r="T101" s="238"/>
      <c r="U101" s="239" t="str">
        <f>IF(P101="","",VLOOKUP(P101,数式用!$A$5:$I$28,MATCH(T101,数式用!$C$4:$G$4,0)+2,0))</f>
        <v/>
      </c>
      <c r="V101" s="100" t="s">
        <v>226</v>
      </c>
      <c r="W101" s="240"/>
      <c r="X101" s="99" t="s">
        <v>227</v>
      </c>
      <c r="Y101" s="240"/>
      <c r="Z101" s="171" t="s">
        <v>228</v>
      </c>
      <c r="AA101" s="241"/>
      <c r="AB101" s="99" t="s">
        <v>227</v>
      </c>
      <c r="AC101" s="241"/>
      <c r="AD101" s="99" t="s">
        <v>229</v>
      </c>
      <c r="AE101" s="242" t="s">
        <v>230</v>
      </c>
      <c r="AF101" s="243" t="str">
        <f t="shared" si="6"/>
        <v/>
      </c>
      <c r="AG101" s="246" t="s">
        <v>231</v>
      </c>
      <c r="AH101" s="245" t="str">
        <f t="shared" si="5"/>
        <v/>
      </c>
    </row>
    <row r="102" spans="1:34" ht="36.75" customHeight="1">
      <c r="A102" s="228">
        <f t="shared" si="7"/>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36" t="str">
        <f>IF(基本情報入力シート!AA123="","",基本情報入力シート!AA123)</f>
        <v/>
      </c>
      <c r="S102" s="237"/>
      <c r="T102" s="238"/>
      <c r="U102" s="239" t="str">
        <f>IF(P102="","",VLOOKUP(P102,数式用!$A$5:$I$28,MATCH(T102,数式用!$C$4:$G$4,0)+2,0))</f>
        <v/>
      </c>
      <c r="V102" s="100" t="s">
        <v>226</v>
      </c>
      <c r="W102" s="240"/>
      <c r="X102" s="99" t="s">
        <v>227</v>
      </c>
      <c r="Y102" s="240"/>
      <c r="Z102" s="171" t="s">
        <v>228</v>
      </c>
      <c r="AA102" s="241"/>
      <c r="AB102" s="99" t="s">
        <v>227</v>
      </c>
      <c r="AC102" s="241"/>
      <c r="AD102" s="99" t="s">
        <v>229</v>
      </c>
      <c r="AE102" s="242" t="s">
        <v>230</v>
      </c>
      <c r="AF102" s="243" t="str">
        <f t="shared" si="6"/>
        <v/>
      </c>
      <c r="AG102" s="246" t="s">
        <v>231</v>
      </c>
      <c r="AH102" s="245" t="str">
        <f t="shared" si="5"/>
        <v/>
      </c>
    </row>
    <row r="103" spans="1:34" ht="36.75" customHeight="1">
      <c r="A103" s="228">
        <f t="shared" si="7"/>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36" t="str">
        <f>IF(基本情報入力シート!AA124="","",基本情報入力シート!AA124)</f>
        <v/>
      </c>
      <c r="S103" s="237"/>
      <c r="T103" s="238"/>
      <c r="U103" s="239" t="str">
        <f>IF(P103="","",VLOOKUP(P103,数式用!$A$5:$I$28,MATCH(T103,数式用!$C$4:$G$4,0)+2,0))</f>
        <v/>
      </c>
      <c r="V103" s="100" t="s">
        <v>226</v>
      </c>
      <c r="W103" s="240"/>
      <c r="X103" s="99" t="s">
        <v>227</v>
      </c>
      <c r="Y103" s="240"/>
      <c r="Z103" s="171" t="s">
        <v>228</v>
      </c>
      <c r="AA103" s="241"/>
      <c r="AB103" s="99" t="s">
        <v>227</v>
      </c>
      <c r="AC103" s="241"/>
      <c r="AD103" s="99" t="s">
        <v>229</v>
      </c>
      <c r="AE103" s="242" t="s">
        <v>230</v>
      </c>
      <c r="AF103" s="243" t="str">
        <f t="shared" si="6"/>
        <v/>
      </c>
      <c r="AG103" s="246" t="s">
        <v>231</v>
      </c>
      <c r="AH103" s="245" t="str">
        <f t="shared" si="5"/>
        <v/>
      </c>
    </row>
    <row r="104" spans="1:34" ht="36.75" customHeight="1">
      <c r="A104" s="228">
        <f t="shared" si="7"/>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36" t="str">
        <f>IF(基本情報入力シート!AA125="","",基本情報入力シート!AA125)</f>
        <v/>
      </c>
      <c r="S104" s="237"/>
      <c r="T104" s="238"/>
      <c r="U104" s="239" t="str">
        <f>IF(P104="","",VLOOKUP(P104,数式用!$A$5:$I$28,MATCH(T104,数式用!$C$4:$G$4,0)+2,0))</f>
        <v/>
      </c>
      <c r="V104" s="100" t="s">
        <v>226</v>
      </c>
      <c r="W104" s="240"/>
      <c r="X104" s="99" t="s">
        <v>227</v>
      </c>
      <c r="Y104" s="240"/>
      <c r="Z104" s="171" t="s">
        <v>228</v>
      </c>
      <c r="AA104" s="241"/>
      <c r="AB104" s="99" t="s">
        <v>227</v>
      </c>
      <c r="AC104" s="241"/>
      <c r="AD104" s="99" t="s">
        <v>229</v>
      </c>
      <c r="AE104" s="242" t="s">
        <v>230</v>
      </c>
      <c r="AF104" s="243" t="str">
        <f t="shared" si="6"/>
        <v/>
      </c>
      <c r="AG104" s="246" t="s">
        <v>231</v>
      </c>
      <c r="AH104" s="245" t="str">
        <f t="shared" si="5"/>
        <v/>
      </c>
    </row>
    <row r="105" spans="1:34" ht="36.75" customHeight="1">
      <c r="A105" s="228">
        <f t="shared" si="7"/>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36" t="str">
        <f>IF(基本情報入力シート!AA126="","",基本情報入力シート!AA126)</f>
        <v/>
      </c>
      <c r="S105" s="237"/>
      <c r="T105" s="238"/>
      <c r="U105" s="239" t="str">
        <f>IF(P105="","",VLOOKUP(P105,数式用!$A$5:$I$28,MATCH(T105,数式用!$C$4:$G$4,0)+2,0))</f>
        <v/>
      </c>
      <c r="V105" s="100" t="s">
        <v>226</v>
      </c>
      <c r="W105" s="240"/>
      <c r="X105" s="99" t="s">
        <v>227</v>
      </c>
      <c r="Y105" s="240"/>
      <c r="Z105" s="171" t="s">
        <v>228</v>
      </c>
      <c r="AA105" s="241"/>
      <c r="AB105" s="99" t="s">
        <v>227</v>
      </c>
      <c r="AC105" s="241"/>
      <c r="AD105" s="99" t="s">
        <v>229</v>
      </c>
      <c r="AE105" s="242" t="s">
        <v>230</v>
      </c>
      <c r="AF105" s="243" t="str">
        <f t="shared" si="6"/>
        <v/>
      </c>
      <c r="AG105" s="246" t="s">
        <v>231</v>
      </c>
      <c r="AH105" s="245" t="str">
        <f t="shared" si="5"/>
        <v/>
      </c>
    </row>
    <row r="106" spans="1:34" ht="36.75" customHeight="1">
      <c r="A106" s="228">
        <f t="shared" si="7"/>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36" t="str">
        <f>IF(基本情報入力シート!AA127="","",基本情報入力シート!AA127)</f>
        <v/>
      </c>
      <c r="S106" s="237"/>
      <c r="T106" s="238"/>
      <c r="U106" s="239" t="str">
        <f>IF(P106="","",VLOOKUP(P106,数式用!$A$5:$I$28,MATCH(T106,数式用!$C$4:$G$4,0)+2,0))</f>
        <v/>
      </c>
      <c r="V106" s="100" t="s">
        <v>226</v>
      </c>
      <c r="W106" s="240"/>
      <c r="X106" s="99" t="s">
        <v>227</v>
      </c>
      <c r="Y106" s="240"/>
      <c r="Z106" s="171" t="s">
        <v>228</v>
      </c>
      <c r="AA106" s="241"/>
      <c r="AB106" s="99" t="s">
        <v>227</v>
      </c>
      <c r="AC106" s="241"/>
      <c r="AD106" s="99" t="s">
        <v>229</v>
      </c>
      <c r="AE106" s="242" t="s">
        <v>230</v>
      </c>
      <c r="AF106" s="243" t="str">
        <f t="shared" si="6"/>
        <v/>
      </c>
      <c r="AG106" s="246" t="s">
        <v>231</v>
      </c>
      <c r="AH106" s="245" t="str">
        <f t="shared" si="5"/>
        <v/>
      </c>
    </row>
    <row r="107" spans="1:34" ht="36.75" customHeight="1">
      <c r="A107" s="228">
        <f t="shared" si="7"/>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36" t="str">
        <f>IF(基本情報入力シート!AA128="","",基本情報入力シート!AA128)</f>
        <v/>
      </c>
      <c r="S107" s="237"/>
      <c r="T107" s="238"/>
      <c r="U107" s="239" t="str">
        <f>IF(P107="","",VLOOKUP(P107,数式用!$A$5:$I$28,MATCH(T107,数式用!$C$4:$G$4,0)+2,0))</f>
        <v/>
      </c>
      <c r="V107" s="100" t="s">
        <v>226</v>
      </c>
      <c r="W107" s="240"/>
      <c r="X107" s="99" t="s">
        <v>227</v>
      </c>
      <c r="Y107" s="240"/>
      <c r="Z107" s="171" t="s">
        <v>228</v>
      </c>
      <c r="AA107" s="241"/>
      <c r="AB107" s="99" t="s">
        <v>227</v>
      </c>
      <c r="AC107" s="241"/>
      <c r="AD107" s="99" t="s">
        <v>229</v>
      </c>
      <c r="AE107" s="242" t="s">
        <v>230</v>
      </c>
      <c r="AF107" s="243" t="str">
        <f t="shared" si="6"/>
        <v/>
      </c>
      <c r="AG107" s="246" t="s">
        <v>231</v>
      </c>
      <c r="AH107" s="245" t="str">
        <f t="shared" si="5"/>
        <v/>
      </c>
    </row>
    <row r="108" spans="1:34" ht="36.75" customHeight="1">
      <c r="A108" s="228">
        <f t="shared" si="7"/>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36" t="str">
        <f>IF(基本情報入力シート!AA129="","",基本情報入力シート!AA129)</f>
        <v/>
      </c>
      <c r="S108" s="237"/>
      <c r="T108" s="238"/>
      <c r="U108" s="239" t="str">
        <f>IF(P108="","",VLOOKUP(P108,数式用!$A$5:$I$28,MATCH(T108,数式用!$C$4:$G$4,0)+2,0))</f>
        <v/>
      </c>
      <c r="V108" s="100" t="s">
        <v>226</v>
      </c>
      <c r="W108" s="240"/>
      <c r="X108" s="99" t="s">
        <v>227</v>
      </c>
      <c r="Y108" s="240"/>
      <c r="Z108" s="171" t="s">
        <v>228</v>
      </c>
      <c r="AA108" s="241"/>
      <c r="AB108" s="99" t="s">
        <v>227</v>
      </c>
      <c r="AC108" s="241"/>
      <c r="AD108" s="99" t="s">
        <v>229</v>
      </c>
      <c r="AE108" s="242" t="s">
        <v>230</v>
      </c>
      <c r="AF108" s="243" t="str">
        <f t="shared" si="6"/>
        <v/>
      </c>
      <c r="AG108" s="246" t="s">
        <v>231</v>
      </c>
      <c r="AH108" s="245" t="str">
        <f t="shared" si="5"/>
        <v/>
      </c>
    </row>
    <row r="109" spans="1:34" ht="36.75" customHeight="1">
      <c r="A109" s="228">
        <f t="shared" si="7"/>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36" t="str">
        <f>IF(基本情報入力シート!AA130="","",基本情報入力シート!AA130)</f>
        <v/>
      </c>
      <c r="S109" s="237"/>
      <c r="T109" s="238"/>
      <c r="U109" s="239" t="str">
        <f>IF(P109="","",VLOOKUP(P109,数式用!$A$5:$I$28,MATCH(T109,数式用!$C$4:$G$4,0)+2,0))</f>
        <v/>
      </c>
      <c r="V109" s="100" t="s">
        <v>226</v>
      </c>
      <c r="W109" s="240"/>
      <c r="X109" s="99" t="s">
        <v>227</v>
      </c>
      <c r="Y109" s="240"/>
      <c r="Z109" s="171" t="s">
        <v>228</v>
      </c>
      <c r="AA109" s="241"/>
      <c r="AB109" s="99" t="s">
        <v>227</v>
      </c>
      <c r="AC109" s="241"/>
      <c r="AD109" s="99" t="s">
        <v>229</v>
      </c>
      <c r="AE109" s="242" t="s">
        <v>230</v>
      </c>
      <c r="AF109" s="243" t="str">
        <f t="shared" si="6"/>
        <v/>
      </c>
      <c r="AG109" s="246" t="s">
        <v>231</v>
      </c>
      <c r="AH109" s="245" t="str">
        <f t="shared" si="5"/>
        <v/>
      </c>
    </row>
    <row r="110" spans="1:34" ht="36.75" customHeight="1">
      <c r="A110" s="228">
        <f t="shared" si="7"/>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36" t="str">
        <f>IF(基本情報入力シート!AA131="","",基本情報入力シート!AA131)</f>
        <v/>
      </c>
      <c r="S110" s="237"/>
      <c r="T110" s="238"/>
      <c r="U110" s="239" t="str">
        <f>IF(P110="","",VLOOKUP(P110,数式用!$A$5:$I$28,MATCH(T110,数式用!$C$4:$G$4,0)+2,0))</f>
        <v/>
      </c>
      <c r="V110" s="100" t="s">
        <v>226</v>
      </c>
      <c r="W110" s="240"/>
      <c r="X110" s="99" t="s">
        <v>227</v>
      </c>
      <c r="Y110" s="240"/>
      <c r="Z110" s="171" t="s">
        <v>228</v>
      </c>
      <c r="AA110" s="241"/>
      <c r="AB110" s="99" t="s">
        <v>227</v>
      </c>
      <c r="AC110" s="241"/>
      <c r="AD110" s="99" t="s">
        <v>229</v>
      </c>
      <c r="AE110" s="242" t="s">
        <v>230</v>
      </c>
      <c r="AF110" s="243" t="str">
        <f t="shared" si="6"/>
        <v/>
      </c>
      <c r="AG110" s="246" t="s">
        <v>231</v>
      </c>
      <c r="AH110" s="245" t="str">
        <f t="shared" si="5"/>
        <v/>
      </c>
    </row>
    <row r="111" spans="1:34" ht="36.75" customHeight="1">
      <c r="A111" s="228">
        <f t="shared" si="7"/>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36" t="str">
        <f>IF(基本情報入力シート!AA132="","",基本情報入力シート!AA132)</f>
        <v/>
      </c>
      <c r="S111" s="237"/>
      <c r="T111" s="238"/>
      <c r="U111" s="239" t="str">
        <f>IF(P111="","",VLOOKUP(P111,数式用!$A$5:$I$28,MATCH(T111,数式用!$C$4:$G$4,0)+2,0))</f>
        <v/>
      </c>
      <c r="V111" s="100" t="s">
        <v>226</v>
      </c>
      <c r="W111" s="240"/>
      <c r="X111" s="99" t="s">
        <v>227</v>
      </c>
      <c r="Y111" s="240"/>
      <c r="Z111" s="171" t="s">
        <v>228</v>
      </c>
      <c r="AA111" s="241"/>
      <c r="AB111" s="99" t="s">
        <v>227</v>
      </c>
      <c r="AC111" s="241"/>
      <c r="AD111" s="99" t="s">
        <v>229</v>
      </c>
      <c r="AE111" s="242" t="s">
        <v>230</v>
      </c>
      <c r="AF111" s="243" t="str">
        <f t="shared" si="6"/>
        <v/>
      </c>
      <c r="AG111" s="246" t="s">
        <v>231</v>
      </c>
      <c r="AH111" s="245" t="str">
        <f t="shared" si="5"/>
        <v/>
      </c>
    </row>
  </sheetData>
  <sheetProtection formatCells="0" formatColumns="0" formatRows="0" insertRows="0" deleteRows="0" autoFilter="0"/>
  <autoFilter ref="L11:AH1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rowBreaks count="1" manualBreakCount="1">
    <brk id="31" max="3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showGridLines="0" topLeftCell="A10" zoomScale="55" zoomScaleNormal="55" zoomScaleSheetLayoutView="70" workbookViewId="0">
      <selection activeCell="V16" sqref="V16"/>
    </sheetView>
  </sheetViews>
  <sheetFormatPr defaultColWidth="2.5" defaultRowHeight="13.5"/>
  <cols>
    <col min="1" max="1" width="5.625" style="89" customWidth="1"/>
    <col min="2" max="11" width="2.625" style="89" customWidth="1"/>
    <col min="12" max="13" width="11.875" style="89" customWidth="1"/>
    <col min="14" max="14" width="12.625" style="89" customWidth="1"/>
    <col min="15" max="15" width="37.5" style="89" customWidth="1"/>
    <col min="16" max="16" width="31.25" style="89" customWidth="1"/>
    <col min="17" max="17" width="10.625" style="89" customWidth="1"/>
    <col min="18" max="18" width="9.625" style="89" customWidth="1"/>
    <col min="19" max="20" width="13.625" style="89" customWidth="1"/>
    <col min="21" max="21" width="6.75" style="89" customWidth="1"/>
    <col min="22" max="22" width="31.5" style="89" customWidth="1"/>
    <col min="23" max="23" width="4.75" style="89" bestFit="1" customWidth="1"/>
    <col min="24" max="24" width="3.625" style="89" customWidth="1"/>
    <col min="25" max="25" width="3.125" style="89" bestFit="1" customWidth="1"/>
    <col min="26" max="26" width="3.625" style="89" customWidth="1"/>
    <col min="27" max="27" width="8" style="89" bestFit="1" customWidth="1"/>
    <col min="28" max="28" width="3.625" style="89" customWidth="1"/>
    <col min="29" max="29" width="3.125" style="89" bestFit="1" customWidth="1"/>
    <col min="30" max="30" width="3.625" style="89" customWidth="1"/>
    <col min="31" max="32" width="3.125" style="89" customWidth="1"/>
    <col min="33" max="33" width="3.5" style="89" bestFit="1" customWidth="1"/>
    <col min="34" max="34" width="5.875" style="89" bestFit="1" customWidth="1"/>
    <col min="35" max="35" width="14.625" style="89" customWidth="1"/>
    <col min="36" max="36" width="2.5" style="89"/>
    <col min="37" max="37" width="6.125" style="89" customWidth="1"/>
    <col min="38" max="47" width="8.375" style="89" customWidth="1"/>
    <col min="48" max="16384" width="2.5" style="89"/>
  </cols>
  <sheetData>
    <row r="1" spans="1:47" ht="21" customHeight="1">
      <c r="A1" s="194" t="s">
        <v>184</v>
      </c>
      <c r="H1" s="92" t="s">
        <v>258</v>
      </c>
      <c r="AA1" s="90"/>
      <c r="AB1" s="90"/>
      <c r="AC1" s="90"/>
      <c r="AD1" s="90"/>
      <c r="AE1" s="90"/>
      <c r="AF1" s="90"/>
      <c r="AG1" s="90"/>
      <c r="AH1" s="90"/>
      <c r="AI1" s="90"/>
    </row>
    <row r="2" spans="1:47" ht="21" customHeight="1" thickBot="1">
      <c r="B2" s="92"/>
      <c r="C2" s="92"/>
      <c r="D2" s="92"/>
      <c r="E2" s="92"/>
      <c r="F2" s="92"/>
      <c r="G2" s="92"/>
      <c r="H2" s="92"/>
      <c r="I2" s="92"/>
      <c r="J2" s="92"/>
      <c r="K2" s="92"/>
      <c r="L2" s="92"/>
      <c r="M2" s="92"/>
      <c r="N2" s="92"/>
      <c r="O2" s="92"/>
      <c r="P2" s="92"/>
      <c r="X2" s="92"/>
      <c r="Y2" s="92"/>
      <c r="Z2" s="92"/>
      <c r="AA2" s="90"/>
      <c r="AB2" s="90"/>
      <c r="AC2" s="90"/>
      <c r="AD2" s="90"/>
      <c r="AE2" s="195"/>
      <c r="AF2" s="195"/>
      <c r="AG2" s="195"/>
      <c r="AH2" s="195"/>
      <c r="AI2" s="195"/>
    </row>
    <row r="3" spans="1:47" ht="27" customHeight="1" thickBot="1">
      <c r="A3" s="1117" t="s">
        <v>6</v>
      </c>
      <c r="B3" s="1117"/>
      <c r="C3" s="1118"/>
      <c r="D3" s="1114" t="str">
        <f>IF(基本情報入力シート!M16="","",基本情報入力シート!M16)</f>
        <v>福岡県庁株式会社</v>
      </c>
      <c r="E3" s="1115"/>
      <c r="F3" s="1115"/>
      <c r="G3" s="1115"/>
      <c r="H3" s="1115"/>
      <c r="I3" s="1115"/>
      <c r="J3" s="1115"/>
      <c r="K3" s="1115"/>
      <c r="L3" s="1115"/>
      <c r="M3" s="1115"/>
      <c r="N3" s="1115"/>
      <c r="O3" s="1116"/>
      <c r="P3" s="196"/>
      <c r="Q3" s="197"/>
      <c r="R3" s="197"/>
      <c r="W3" s="197"/>
      <c r="X3" s="197"/>
      <c r="Y3" s="197"/>
      <c r="Z3" s="197"/>
    </row>
    <row r="4" spans="1:47" ht="21" customHeight="1" thickBot="1">
      <c r="A4" s="198"/>
      <c r="B4" s="198"/>
      <c r="C4" s="198"/>
      <c r="D4" s="199"/>
      <c r="E4" s="199"/>
      <c r="F4" s="199"/>
      <c r="G4" s="199"/>
      <c r="H4" s="199"/>
      <c r="I4" s="199"/>
      <c r="J4" s="199"/>
      <c r="K4" s="199"/>
      <c r="L4" s="199"/>
      <c r="M4" s="199"/>
      <c r="N4" s="199"/>
      <c r="O4" s="199"/>
      <c r="P4" s="199"/>
      <c r="Q4" s="197"/>
      <c r="R4" s="197"/>
      <c r="W4" s="197"/>
      <c r="X4" s="197"/>
      <c r="Y4" s="197"/>
      <c r="Z4" s="197"/>
    </row>
    <row r="5" spans="1:47" ht="27" customHeight="1" thickBot="1">
      <c r="A5" s="247" t="s">
        <v>257</v>
      </c>
      <c r="B5" s="248"/>
      <c r="C5" s="248"/>
      <c r="D5" s="249"/>
      <c r="E5" s="249"/>
      <c r="F5" s="249"/>
      <c r="G5" s="249"/>
      <c r="H5" s="249"/>
      <c r="I5" s="249"/>
      <c r="J5" s="249"/>
      <c r="K5" s="249"/>
      <c r="L5" s="249"/>
      <c r="M5" s="249"/>
      <c r="N5" s="249"/>
      <c r="O5" s="250">
        <f>SUM(AI12:AI111)</f>
        <v>17854284</v>
      </c>
      <c r="P5" s="199"/>
      <c r="R5" s="197"/>
      <c r="S5" s="93"/>
      <c r="T5" s="93"/>
      <c r="U5" s="93"/>
      <c r="V5" s="93"/>
      <c r="W5" s="197"/>
      <c r="X5" s="197"/>
      <c r="Y5" s="197"/>
      <c r="Z5" s="197"/>
      <c r="AA5" s="93"/>
      <c r="AB5" s="93"/>
      <c r="AC5" s="93"/>
      <c r="AD5" s="93"/>
      <c r="AE5" s="93"/>
      <c r="AF5" s="93"/>
      <c r="AG5" s="93"/>
      <c r="AH5" s="93"/>
      <c r="AI5" s="93"/>
    </row>
    <row r="6" spans="1:47" ht="21" customHeight="1" thickBot="1">
      <c r="Q6" s="101"/>
      <c r="R6" s="101"/>
    </row>
    <row r="7" spans="1:47" ht="18" customHeight="1">
      <c r="A7" s="1121"/>
      <c r="B7" s="1123" t="s">
        <v>7</v>
      </c>
      <c r="C7" s="1124"/>
      <c r="D7" s="1124"/>
      <c r="E7" s="1124"/>
      <c r="F7" s="1124"/>
      <c r="G7" s="1124"/>
      <c r="H7" s="1124"/>
      <c r="I7" s="1124"/>
      <c r="J7" s="1124"/>
      <c r="K7" s="1125"/>
      <c r="L7" s="1129" t="s">
        <v>138</v>
      </c>
      <c r="M7" s="202"/>
      <c r="N7" s="203"/>
      <c r="O7" s="1131" t="s">
        <v>172</v>
      </c>
      <c r="P7" s="1133" t="s">
        <v>81</v>
      </c>
      <c r="Q7" s="1135" t="s">
        <v>241</v>
      </c>
      <c r="R7" s="1144" t="s">
        <v>153</v>
      </c>
      <c r="S7" s="251" t="s">
        <v>48</v>
      </c>
      <c r="T7" s="252"/>
      <c r="U7" s="252"/>
      <c r="V7" s="253"/>
      <c r="W7" s="253"/>
      <c r="X7" s="253"/>
      <c r="Y7" s="253"/>
      <c r="Z7" s="253"/>
      <c r="AA7" s="253"/>
      <c r="AB7" s="253"/>
      <c r="AC7" s="253"/>
      <c r="AD7" s="253"/>
      <c r="AE7" s="253"/>
      <c r="AF7" s="253"/>
      <c r="AG7" s="253"/>
      <c r="AH7" s="253"/>
      <c r="AI7" s="254"/>
    </row>
    <row r="8" spans="1:47" ht="14.25" customHeight="1">
      <c r="A8" s="1122"/>
      <c r="B8" s="1126"/>
      <c r="C8" s="1127"/>
      <c r="D8" s="1127"/>
      <c r="E8" s="1127"/>
      <c r="F8" s="1127"/>
      <c r="G8" s="1127"/>
      <c r="H8" s="1127"/>
      <c r="I8" s="1127"/>
      <c r="J8" s="1127"/>
      <c r="K8" s="1128"/>
      <c r="L8" s="1130"/>
      <c r="M8" s="207" t="s">
        <v>252</v>
      </c>
      <c r="N8" s="208"/>
      <c r="O8" s="1132"/>
      <c r="P8" s="1134"/>
      <c r="Q8" s="1136"/>
      <c r="R8" s="1145"/>
      <c r="S8" s="255"/>
      <c r="T8" s="1140" t="s">
        <v>10</v>
      </c>
      <c r="U8" s="1141"/>
      <c r="V8" s="256" t="s">
        <v>37</v>
      </c>
      <c r="W8" s="1142" t="s">
        <v>29</v>
      </c>
      <c r="X8" s="1143"/>
      <c r="Y8" s="1143"/>
      <c r="Z8" s="1143"/>
      <c r="AA8" s="1143"/>
      <c r="AB8" s="1143"/>
      <c r="AC8" s="1143"/>
      <c r="AD8" s="1143"/>
      <c r="AE8" s="1143"/>
      <c r="AF8" s="1143"/>
      <c r="AG8" s="1143"/>
      <c r="AH8" s="1143"/>
      <c r="AI8" s="257" t="s">
        <v>15</v>
      </c>
    </row>
    <row r="9" spans="1:47" ht="13.5" customHeight="1">
      <c r="A9" s="1122"/>
      <c r="B9" s="1126"/>
      <c r="C9" s="1127"/>
      <c r="D9" s="1127"/>
      <c r="E9" s="1127"/>
      <c r="F9" s="1127"/>
      <c r="G9" s="1127"/>
      <c r="H9" s="1127"/>
      <c r="I9" s="1127"/>
      <c r="J9" s="1127"/>
      <c r="K9" s="1128"/>
      <c r="L9" s="1130"/>
      <c r="M9" s="211"/>
      <c r="N9" s="212"/>
      <c r="O9" s="1132"/>
      <c r="P9" s="1134"/>
      <c r="Q9" s="1136"/>
      <c r="R9" s="1145"/>
      <c r="S9" s="1108" t="s">
        <v>126</v>
      </c>
      <c r="T9" s="1148" t="s">
        <v>242</v>
      </c>
      <c r="U9" s="1149" t="s">
        <v>154</v>
      </c>
      <c r="V9" s="1146" t="s">
        <v>93</v>
      </c>
      <c r="W9" s="1102" t="s">
        <v>155</v>
      </c>
      <c r="X9" s="1103"/>
      <c r="Y9" s="1103"/>
      <c r="Z9" s="1103"/>
      <c r="AA9" s="1103"/>
      <c r="AB9" s="1103"/>
      <c r="AC9" s="1103"/>
      <c r="AD9" s="1103"/>
      <c r="AE9" s="1103"/>
      <c r="AF9" s="1103"/>
      <c r="AG9" s="1103"/>
      <c r="AH9" s="1103"/>
      <c r="AI9" s="1111" t="s">
        <v>264</v>
      </c>
    </row>
    <row r="10" spans="1:47" ht="150" customHeight="1">
      <c r="A10" s="1122"/>
      <c r="B10" s="1126"/>
      <c r="C10" s="1127"/>
      <c r="D10" s="1127"/>
      <c r="E10" s="1127"/>
      <c r="F10" s="1127"/>
      <c r="G10" s="1127"/>
      <c r="H10" s="1127"/>
      <c r="I10" s="1127"/>
      <c r="J10" s="1127"/>
      <c r="K10" s="1128"/>
      <c r="L10" s="1130"/>
      <c r="M10" s="213" t="s">
        <v>253</v>
      </c>
      <c r="N10" s="213" t="s">
        <v>254</v>
      </c>
      <c r="O10" s="1132"/>
      <c r="P10" s="1134"/>
      <c r="Q10" s="1136"/>
      <c r="R10" s="1145"/>
      <c r="S10" s="1108"/>
      <c r="T10" s="1148"/>
      <c r="U10" s="1149"/>
      <c r="V10" s="1147"/>
      <c r="W10" s="1105"/>
      <c r="X10" s="1106"/>
      <c r="Y10" s="1106"/>
      <c r="Z10" s="1106"/>
      <c r="AA10" s="1106"/>
      <c r="AB10" s="1106"/>
      <c r="AC10" s="1106"/>
      <c r="AD10" s="1106"/>
      <c r="AE10" s="1106"/>
      <c r="AF10" s="1106"/>
      <c r="AG10" s="1106"/>
      <c r="AH10" s="1106"/>
      <c r="AI10" s="1111"/>
    </row>
    <row r="11" spans="1:47" ht="15" thickBot="1">
      <c r="A11" s="214"/>
      <c r="B11" s="215"/>
      <c r="C11" s="216"/>
      <c r="D11" s="216"/>
      <c r="E11" s="216"/>
      <c r="F11" s="216"/>
      <c r="G11" s="216"/>
      <c r="H11" s="216"/>
      <c r="I11" s="216"/>
      <c r="J11" s="216"/>
      <c r="K11" s="217"/>
      <c r="L11" s="218"/>
      <c r="M11" s="218"/>
      <c r="N11" s="218"/>
      <c r="O11" s="219"/>
      <c r="P11" s="220"/>
      <c r="Q11" s="221"/>
      <c r="R11" s="258"/>
      <c r="S11" s="209"/>
      <c r="T11" s="259"/>
      <c r="U11" s="260"/>
      <c r="V11" s="261"/>
      <c r="W11" s="226"/>
      <c r="X11" s="227"/>
      <c r="Y11" s="227"/>
      <c r="Z11" s="227"/>
      <c r="AA11" s="227"/>
      <c r="AB11" s="227"/>
      <c r="AC11" s="227"/>
      <c r="AD11" s="227"/>
      <c r="AE11" s="227"/>
      <c r="AF11" s="227"/>
      <c r="AG11" s="227"/>
      <c r="AH11" s="227"/>
      <c r="AI11" s="222"/>
    </row>
    <row r="12" spans="1:47" ht="33" customHeight="1" thickBot="1">
      <c r="A12" s="228">
        <v>1</v>
      </c>
      <c r="B12" s="229">
        <f>IF(基本情報入力シート!C33="","",基本情報入力シート!C33)</f>
        <v>1</v>
      </c>
      <c r="C12" s="230">
        <f>IF(基本情報入力シート!D33="","",基本情報入力シート!D33)</f>
        <v>2</v>
      </c>
      <c r="D12" s="231">
        <f>IF(基本情報入力シート!E33="","",基本情報入力シート!E33)</f>
        <v>3</v>
      </c>
      <c r="E12" s="231">
        <f>IF(基本情報入力シート!F33="","",基本情報入力シート!F33)</f>
        <v>4</v>
      </c>
      <c r="F12" s="231">
        <f>IF(基本情報入力シート!G33="","",基本情報入力シート!G33)</f>
        <v>5</v>
      </c>
      <c r="G12" s="231">
        <f>IF(基本情報入力シート!H33="","",基本情報入力シート!H33)</f>
        <v>6</v>
      </c>
      <c r="H12" s="231">
        <f>IF(基本情報入力シート!I33="","",基本情報入力シート!I33)</f>
        <v>7</v>
      </c>
      <c r="I12" s="231">
        <f>IF(基本情報入力シート!J33="","",基本情報入力シート!J33)</f>
        <v>8</v>
      </c>
      <c r="J12" s="231">
        <f>IF(基本情報入力シート!K33="","",基本情報入力シート!K33)</f>
        <v>9</v>
      </c>
      <c r="K12" s="232">
        <f>IF(基本情報入力シート!L33="","",基本情報入力シート!L33)</f>
        <v>0</v>
      </c>
      <c r="L12" s="233" t="str">
        <f>IF(基本情報入力シート!M33="","",基本情報入力シート!M33)</f>
        <v>福岡県</v>
      </c>
      <c r="M12" s="233" t="str">
        <f>IF(基本情報入力シート!R33="","",基本情報入力シート!R33)</f>
        <v>福岡県</v>
      </c>
      <c r="N12" s="233" t="str">
        <f>IF(基本情報入力シート!W33="","",基本情報入力シート!W33)</f>
        <v>筑紫野市</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62">
        <f>IF(基本情報入力シート!AA33="","",基本情報入力シート!AA33)</f>
        <v>10.210000000000001</v>
      </c>
      <c r="S12" s="263" t="s">
        <v>350</v>
      </c>
      <c r="T12" s="264" t="s">
        <v>73</v>
      </c>
      <c r="U12" s="265">
        <f>IF(P12="","",VLOOKUP(P12,数式用!$A$5:$I$28,MATCH(T12,数式用!$H$4:$I$4,0)+7,0))</f>
        <v>6.3E-2</v>
      </c>
      <c r="V12" s="266" t="s">
        <v>292</v>
      </c>
      <c r="W12" s="100" t="s">
        <v>36</v>
      </c>
      <c r="X12" s="267">
        <v>3</v>
      </c>
      <c r="Y12" s="99" t="s">
        <v>12</v>
      </c>
      <c r="Z12" s="267">
        <v>4</v>
      </c>
      <c r="AA12" s="171" t="s">
        <v>112</v>
      </c>
      <c r="AB12" s="267">
        <v>4</v>
      </c>
      <c r="AC12" s="99" t="s">
        <v>12</v>
      </c>
      <c r="AD12" s="267">
        <v>3</v>
      </c>
      <c r="AE12" s="99" t="s">
        <v>17</v>
      </c>
      <c r="AF12" s="242" t="s">
        <v>51</v>
      </c>
      <c r="AG12" s="244">
        <f t="shared" ref="AG12:AG16" si="0">IF(X12&gt;=1,(AB12*12+AD12)-(X12*12+Z12)+1,"")</f>
        <v>12</v>
      </c>
      <c r="AH12" s="244" t="s">
        <v>71</v>
      </c>
      <c r="AI12" s="245">
        <f t="shared" ref="AI12:AI43" si="1">IFERROR(ROUNDDOWN(ROUND(Q12*R12,0)*U12,0)*AG12,"")</f>
        <v>1929684</v>
      </c>
      <c r="AK12" s="102" t="str">
        <f>IFERROR(IF(AND(T12="特定加算Ⅰ",OR(V12="",V12="-",V12="いずれも取得していない")),"☓","○"),"")</f>
        <v>○</v>
      </c>
      <c r="AL12" s="103" t="str">
        <f>IFERROR(IF(AND(T12="特定加算Ⅰ",OR(V12="",V12="-",V12="いずれも取得していない")),"！特定加算Ⅰが選択されています。該当する介護福祉士配置等要件を選択してください。",""),"")</f>
        <v/>
      </c>
      <c r="AM12" s="104"/>
      <c r="AN12" s="104"/>
      <c r="AO12" s="104"/>
      <c r="AP12" s="104"/>
      <c r="AQ12" s="104"/>
      <c r="AR12" s="104"/>
      <c r="AS12" s="104"/>
      <c r="AT12" s="104"/>
      <c r="AU12" s="268"/>
    </row>
    <row r="13" spans="1:47" ht="33" customHeight="1" thickBot="1">
      <c r="A13" s="228">
        <f>A12+1</f>
        <v>2</v>
      </c>
      <c r="B13" s="229">
        <f>IF(基本情報入力シート!C34="","",基本情報入力シート!C34)</f>
        <v>2</v>
      </c>
      <c r="C13" s="230">
        <f>IF(基本情報入力シート!D34="","",基本情報入力シート!D34)</f>
        <v>3</v>
      </c>
      <c r="D13" s="231">
        <f>IF(基本情報入力シート!E34="","",基本情報入力シート!E34)</f>
        <v>4</v>
      </c>
      <c r="E13" s="231">
        <f>IF(基本情報入力シート!F34="","",基本情報入力シート!F34)</f>
        <v>5</v>
      </c>
      <c r="F13" s="231">
        <f>IF(基本情報入力シート!G34="","",基本情報入力シート!G34)</f>
        <v>6</v>
      </c>
      <c r="G13" s="231">
        <f>IF(基本情報入力シート!H34="","",基本情報入力シート!H34)</f>
        <v>7</v>
      </c>
      <c r="H13" s="231">
        <f>IF(基本情報入力シート!I34="","",基本情報入力シート!I34)</f>
        <v>8</v>
      </c>
      <c r="I13" s="231">
        <f>IF(基本情報入力シート!J34="","",基本情報入力シート!J34)</f>
        <v>9</v>
      </c>
      <c r="J13" s="231">
        <f>IF(基本情報入力シート!K34="","",基本情報入力シート!K34)</f>
        <v>0</v>
      </c>
      <c r="K13" s="232">
        <f>IF(基本情報入力シート!L34="","",基本情報入力シート!L34)</f>
        <v>1</v>
      </c>
      <c r="L13" s="233" t="str">
        <f>IF(基本情報入力シート!M34="","",基本情報入力シート!M34)</f>
        <v>福岡県</v>
      </c>
      <c r="M13" s="233" t="str">
        <f>IF(基本情報入力シート!R34="","",基本情報入力シート!R34)</f>
        <v>福岡県</v>
      </c>
      <c r="N13" s="233" t="str">
        <f>IF(基本情報入力シート!W34="","",基本情報入力シート!W34)</f>
        <v>古賀市</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62">
        <f>IF(基本情報入力シート!AA34="","",基本情報入力シート!AA34)</f>
        <v>10.14</v>
      </c>
      <c r="S13" s="263" t="s">
        <v>351</v>
      </c>
      <c r="T13" s="264" t="s">
        <v>74</v>
      </c>
      <c r="U13" s="265">
        <f>IF(P13="","",VLOOKUP(P13,数式用!$A$5:$I$28,MATCH(T13,数式用!$H$4:$I$4,0)+7,0))</f>
        <v>0.01</v>
      </c>
      <c r="V13" s="266" t="s">
        <v>298</v>
      </c>
      <c r="W13" s="100" t="s">
        <v>36</v>
      </c>
      <c r="X13" s="267">
        <v>3</v>
      </c>
      <c r="Y13" s="99" t="s">
        <v>12</v>
      </c>
      <c r="Z13" s="267">
        <v>4</v>
      </c>
      <c r="AA13" s="171" t="s">
        <v>112</v>
      </c>
      <c r="AB13" s="267">
        <v>4</v>
      </c>
      <c r="AC13" s="99" t="s">
        <v>12</v>
      </c>
      <c r="AD13" s="267">
        <v>3</v>
      </c>
      <c r="AE13" s="99" t="s">
        <v>17</v>
      </c>
      <c r="AF13" s="242" t="s">
        <v>51</v>
      </c>
      <c r="AG13" s="243">
        <f t="shared" si="0"/>
        <v>12</v>
      </c>
      <c r="AH13" s="244" t="s">
        <v>71</v>
      </c>
      <c r="AI13" s="245">
        <f t="shared" si="1"/>
        <v>486720</v>
      </c>
      <c r="AK13" s="102" t="str">
        <f t="shared" ref="AK13:AK18" si="2">IFERROR(IF(AND(T13="特定加算Ⅰ",OR(V13="",V13="-",V13="いずれも取得していない")),"☓","○"),"")</f>
        <v>○</v>
      </c>
      <c r="AL13" s="103" t="str">
        <f t="shared" ref="AL13:AL18" si="3">IFERROR(IF(AND(T13="特定加算Ⅰ",OR(V13="",V13="-",V13="いずれも取得していない")),"！特定加算Ⅰが選択されています。該当する介護福祉士配置等要件を選択してください。",""),"")</f>
        <v/>
      </c>
      <c r="AM13" s="104"/>
      <c r="AN13" s="104"/>
      <c r="AO13" s="104"/>
      <c r="AP13" s="104"/>
      <c r="AQ13" s="104"/>
      <c r="AR13" s="104"/>
      <c r="AS13" s="104"/>
      <c r="AT13" s="104"/>
      <c r="AU13" s="268"/>
    </row>
    <row r="14" spans="1:47" ht="33" customHeight="1" thickBot="1">
      <c r="A14" s="228">
        <f t="shared" ref="A14:A111" si="4">A13+1</f>
        <v>3</v>
      </c>
      <c r="B14" s="229">
        <f>IF(基本情報入力シート!C35="","",基本情報入力シート!C35)</f>
        <v>3</v>
      </c>
      <c r="C14" s="230">
        <f>IF(基本情報入力シート!D35="","",基本情報入力シート!D35)</f>
        <v>4</v>
      </c>
      <c r="D14" s="231">
        <f>IF(基本情報入力シート!E35="","",基本情報入力シート!E35)</f>
        <v>5</v>
      </c>
      <c r="E14" s="231">
        <f>IF(基本情報入力シート!F35="","",基本情報入力シート!F35)</f>
        <v>6</v>
      </c>
      <c r="F14" s="231">
        <f>IF(基本情報入力シート!G35="","",基本情報入力シート!G35)</f>
        <v>7</v>
      </c>
      <c r="G14" s="231">
        <f>IF(基本情報入力シート!H35="","",基本情報入力シート!H35)</f>
        <v>8</v>
      </c>
      <c r="H14" s="231">
        <f>IF(基本情報入力シート!I35="","",基本情報入力シート!I35)</f>
        <v>9</v>
      </c>
      <c r="I14" s="231">
        <f>IF(基本情報入力シート!J35="","",基本情報入力シート!J35)</f>
        <v>0</v>
      </c>
      <c r="J14" s="231">
        <f>IF(基本情報入力シート!K35="","",基本情報入力シート!K35)</f>
        <v>1</v>
      </c>
      <c r="K14" s="232">
        <f>IF(基本情報入力シート!L35="","",基本情報入力シート!L35)</f>
        <v>2</v>
      </c>
      <c r="L14" s="233" t="str">
        <f>IF(基本情報入力シート!M35="","",基本情報入力シート!M35)</f>
        <v>福岡市</v>
      </c>
      <c r="M14" s="233" t="str">
        <f>IF(基本情報入力シート!R35="","",基本情報入力シート!R35)</f>
        <v>福岡県</v>
      </c>
      <c r="N14" s="233" t="str">
        <f>IF(基本情報入力シート!W35="","",基本情報入力シート!W35)</f>
        <v>博多区</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62">
        <f>IF(基本情報入力シート!AA35="","",基本情報入力シート!AA35)</f>
        <v>10.7</v>
      </c>
      <c r="S14" s="263" t="s">
        <v>108</v>
      </c>
      <c r="T14" s="264" t="s">
        <v>73</v>
      </c>
      <c r="U14" s="265">
        <f>IF(P14="","",VLOOKUP(P14,数式用!$A$5:$I$28,MATCH(T14,数式用!$H$4:$I$4,0)+7,0))</f>
        <v>6.3E-2</v>
      </c>
      <c r="V14" s="266" t="s">
        <v>294</v>
      </c>
      <c r="W14" s="100" t="s">
        <v>36</v>
      </c>
      <c r="X14" s="267">
        <v>3</v>
      </c>
      <c r="Y14" s="99" t="s">
        <v>12</v>
      </c>
      <c r="Z14" s="267">
        <v>4</v>
      </c>
      <c r="AA14" s="171" t="s">
        <v>112</v>
      </c>
      <c r="AB14" s="267">
        <v>4</v>
      </c>
      <c r="AC14" s="99" t="s">
        <v>12</v>
      </c>
      <c r="AD14" s="267">
        <v>3</v>
      </c>
      <c r="AE14" s="99" t="s">
        <v>17</v>
      </c>
      <c r="AF14" s="242" t="s">
        <v>51</v>
      </c>
      <c r="AG14" s="243">
        <f t="shared" si="0"/>
        <v>12</v>
      </c>
      <c r="AH14" s="244" t="s">
        <v>71</v>
      </c>
      <c r="AI14" s="245">
        <f t="shared" si="1"/>
        <v>3235680</v>
      </c>
      <c r="AK14" s="102" t="str">
        <f t="shared" si="2"/>
        <v>○</v>
      </c>
      <c r="AL14" s="103" t="str">
        <f t="shared" si="3"/>
        <v/>
      </c>
      <c r="AM14" s="104"/>
      <c r="AN14" s="104"/>
      <c r="AO14" s="104"/>
      <c r="AP14" s="104"/>
      <c r="AQ14" s="104"/>
      <c r="AR14" s="104"/>
      <c r="AS14" s="104"/>
      <c r="AT14" s="104"/>
      <c r="AU14" s="268"/>
    </row>
    <row r="15" spans="1:47" ht="33" customHeight="1" thickBot="1">
      <c r="A15" s="228">
        <f t="shared" si="4"/>
        <v>4</v>
      </c>
      <c r="B15" s="229">
        <f>IF(基本情報入力シート!C36="","",基本情報入力シート!C36)</f>
        <v>4</v>
      </c>
      <c r="C15" s="230">
        <f>IF(基本情報入力シート!D36="","",基本情報入力シート!D36)</f>
        <v>5</v>
      </c>
      <c r="D15" s="231">
        <f>IF(基本情報入力シート!E36="","",基本情報入力シート!E36)</f>
        <v>6</v>
      </c>
      <c r="E15" s="231">
        <f>IF(基本情報入力シート!F36="","",基本情報入力シート!F36)</f>
        <v>7</v>
      </c>
      <c r="F15" s="231">
        <f>IF(基本情報入力シート!G36="","",基本情報入力シート!G36)</f>
        <v>8</v>
      </c>
      <c r="G15" s="231">
        <f>IF(基本情報入力シート!H36="","",基本情報入力シート!H36)</f>
        <v>9</v>
      </c>
      <c r="H15" s="231">
        <f>IF(基本情報入力シート!I36="","",基本情報入力シート!I36)</f>
        <v>0</v>
      </c>
      <c r="I15" s="231">
        <f>IF(基本情報入力シート!J36="","",基本情報入力シート!J36)</f>
        <v>1</v>
      </c>
      <c r="J15" s="231">
        <f>IF(基本情報入力シート!K36="","",基本情報入力シート!K36)</f>
        <v>2</v>
      </c>
      <c r="K15" s="232">
        <f>IF(基本情報入力シート!L36="","",基本情報入力シート!L36)</f>
        <v>3</v>
      </c>
      <c r="L15" s="233" t="str">
        <f>IF(基本情報入力シート!M36="","",基本情報入力シート!M36)</f>
        <v>久留米市</v>
      </c>
      <c r="M15" s="233" t="str">
        <f>IF(基本情報入力シート!R36="","",基本情報入力シート!R36)</f>
        <v>福岡県</v>
      </c>
      <c r="N15" s="233" t="str">
        <f>IF(基本情報入力シート!W36="","",基本情報入力シート!W36)</f>
        <v>久留米市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62">
        <f>IF(基本情報入力シート!AA36="","",基本情報入力シート!AA36)</f>
        <v>10</v>
      </c>
      <c r="S15" s="263" t="s">
        <v>108</v>
      </c>
      <c r="T15" s="264" t="s">
        <v>73</v>
      </c>
      <c r="U15" s="265">
        <f>IF(P15="","",VLOOKUP(P15,数式用!$A$5:$I$28,MATCH(T15,数式用!$H$4:$I$4,0)+7,0))</f>
        <v>2.7E-2</v>
      </c>
      <c r="V15" s="266" t="s">
        <v>295</v>
      </c>
      <c r="W15" s="100" t="s">
        <v>36</v>
      </c>
      <c r="X15" s="267">
        <v>3</v>
      </c>
      <c r="Y15" s="99" t="s">
        <v>12</v>
      </c>
      <c r="Z15" s="267">
        <v>9</v>
      </c>
      <c r="AA15" s="171" t="s">
        <v>112</v>
      </c>
      <c r="AB15" s="267">
        <v>4</v>
      </c>
      <c r="AC15" s="99" t="s">
        <v>12</v>
      </c>
      <c r="AD15" s="267">
        <v>3</v>
      </c>
      <c r="AE15" s="99" t="s">
        <v>17</v>
      </c>
      <c r="AF15" s="242" t="s">
        <v>51</v>
      </c>
      <c r="AG15" s="243">
        <f t="shared" si="0"/>
        <v>7</v>
      </c>
      <c r="AH15" s="244" t="s">
        <v>71</v>
      </c>
      <c r="AI15" s="245">
        <f t="shared" si="1"/>
        <v>3780000</v>
      </c>
      <c r="AK15" s="102" t="str">
        <f t="shared" si="2"/>
        <v>○</v>
      </c>
      <c r="AL15" s="103" t="str">
        <f t="shared" si="3"/>
        <v/>
      </c>
      <c r="AM15" s="104"/>
      <c r="AN15" s="104"/>
      <c r="AO15" s="104"/>
      <c r="AP15" s="104"/>
      <c r="AQ15" s="104"/>
      <c r="AR15" s="104"/>
      <c r="AS15" s="104"/>
      <c r="AT15" s="104"/>
      <c r="AU15" s="268"/>
    </row>
    <row r="16" spans="1:47" ht="33" customHeight="1" thickBot="1">
      <c r="A16" s="228">
        <f t="shared" si="4"/>
        <v>5</v>
      </c>
      <c r="B16" s="229">
        <f>IF(基本情報入力シート!C37="","",基本情報入力シート!C37)</f>
        <v>5</v>
      </c>
      <c r="C16" s="230">
        <f>IF(基本情報入力シート!D37="","",基本情報入力シート!D37)</f>
        <v>6</v>
      </c>
      <c r="D16" s="231">
        <f>IF(基本情報入力シート!E37="","",基本情報入力シート!E37)</f>
        <v>7</v>
      </c>
      <c r="E16" s="231">
        <f>IF(基本情報入力シート!F37="","",基本情報入力シート!F37)</f>
        <v>8</v>
      </c>
      <c r="F16" s="231">
        <f>IF(基本情報入力シート!G37="","",基本情報入力シート!G37)</f>
        <v>9</v>
      </c>
      <c r="G16" s="231">
        <f>IF(基本情報入力シート!H37="","",基本情報入力シート!H37)</f>
        <v>0</v>
      </c>
      <c r="H16" s="231">
        <f>IF(基本情報入力シート!I37="","",基本情報入力シート!I37)</f>
        <v>1</v>
      </c>
      <c r="I16" s="231">
        <f>IF(基本情報入力シート!J37="","",基本情報入力シート!J37)</f>
        <v>2</v>
      </c>
      <c r="J16" s="231">
        <f>IF(基本情報入力シート!K37="","",基本情報入力シート!K37)</f>
        <v>3</v>
      </c>
      <c r="K16" s="232">
        <f>IF(基本情報入力シート!L37="","",基本情報入力シート!L37)</f>
        <v>4</v>
      </c>
      <c r="L16" s="233" t="str">
        <f>IF(基本情報入力シート!M37="","",基本情報入力シート!M37)</f>
        <v>筑紫野市</v>
      </c>
      <c r="M16" s="233" t="str">
        <f>IF(基本情報入力シート!R37="","",基本情報入力シート!R37)</f>
        <v>福岡県</v>
      </c>
      <c r="N16" s="233" t="str">
        <f>IF(基本情報入力シート!W37="","",基本情報入力シート!W37)</f>
        <v>筑紫野市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62">
        <f>IF(基本情報入力シート!AA37="","",基本情報入力シート!AA37)</f>
        <v>10.17</v>
      </c>
      <c r="S16" s="263" t="s">
        <v>108</v>
      </c>
      <c r="T16" s="264" t="s">
        <v>73</v>
      </c>
      <c r="U16" s="265">
        <f>IF(P16="","",VLOOKUP(P16,数式用!$A$5:$I$28,MATCH(T16,数式用!$H$4:$I$4,0)+7,0))</f>
        <v>1.4999999999999999E-2</v>
      </c>
      <c r="V16" s="266" t="s">
        <v>294</v>
      </c>
      <c r="W16" s="100" t="s">
        <v>36</v>
      </c>
      <c r="X16" s="267">
        <v>3</v>
      </c>
      <c r="Y16" s="99" t="s">
        <v>12</v>
      </c>
      <c r="Z16" s="267">
        <v>6</v>
      </c>
      <c r="AA16" s="171" t="s">
        <v>112</v>
      </c>
      <c r="AB16" s="267">
        <v>4</v>
      </c>
      <c r="AC16" s="99" t="s">
        <v>12</v>
      </c>
      <c r="AD16" s="267">
        <v>3</v>
      </c>
      <c r="AE16" s="99" t="s">
        <v>17</v>
      </c>
      <c r="AF16" s="242" t="s">
        <v>51</v>
      </c>
      <c r="AG16" s="243">
        <f t="shared" si="0"/>
        <v>10</v>
      </c>
      <c r="AH16" s="244" t="s">
        <v>71</v>
      </c>
      <c r="AI16" s="245">
        <f t="shared" si="1"/>
        <v>610200</v>
      </c>
      <c r="AK16" s="102" t="str">
        <f t="shared" si="2"/>
        <v>○</v>
      </c>
      <c r="AL16" s="103" t="str">
        <f t="shared" si="3"/>
        <v/>
      </c>
      <c r="AM16" s="104"/>
      <c r="AN16" s="104"/>
      <c r="AO16" s="104"/>
      <c r="AP16" s="104"/>
      <c r="AQ16" s="104"/>
      <c r="AR16" s="104"/>
      <c r="AS16" s="104"/>
      <c r="AT16" s="104"/>
      <c r="AU16" s="268"/>
    </row>
    <row r="17" spans="1:47" ht="33" customHeight="1" thickBot="1">
      <c r="A17" s="228">
        <f t="shared" si="4"/>
        <v>6</v>
      </c>
      <c r="B17" s="229">
        <f>IF(基本情報入力シート!C38="","",基本情報入力シート!C38)</f>
        <v>6</v>
      </c>
      <c r="C17" s="230">
        <f>IF(基本情報入力シート!D38="","",基本情報入力シート!D38)</f>
        <v>7</v>
      </c>
      <c r="D17" s="231">
        <f>IF(基本情報入力シート!E38="","",基本情報入力シート!E38)</f>
        <v>8</v>
      </c>
      <c r="E17" s="231">
        <f>IF(基本情報入力シート!F38="","",基本情報入力シート!F38)</f>
        <v>9</v>
      </c>
      <c r="F17" s="231">
        <f>IF(基本情報入力シート!G38="","",基本情報入力シート!G38)</f>
        <v>0</v>
      </c>
      <c r="G17" s="231">
        <f>IF(基本情報入力シート!H38="","",基本情報入力シート!H38)</f>
        <v>1</v>
      </c>
      <c r="H17" s="231">
        <f>IF(基本情報入力シート!I38="","",基本情報入力シート!I38)</f>
        <v>2</v>
      </c>
      <c r="I17" s="231">
        <f>IF(基本情報入力シート!J38="","",基本情報入力シート!J38)</f>
        <v>3</v>
      </c>
      <c r="J17" s="231">
        <f>IF(基本情報入力シート!K38="","",基本情報入力シート!K38)</f>
        <v>4</v>
      </c>
      <c r="K17" s="232">
        <f>IF(基本情報入力シート!L38="","",基本情報入力シート!L38)</f>
        <v>5</v>
      </c>
      <c r="L17" s="233" t="str">
        <f>IF(基本情報入力シート!M38="","",基本情報入力シート!M38)</f>
        <v>福岡県</v>
      </c>
      <c r="M17" s="233" t="str">
        <f>IF(基本情報入力シート!R38="","",基本情報入力シート!R38)</f>
        <v>福岡県</v>
      </c>
      <c r="N17" s="233" t="str">
        <f>IF(基本情報入力シート!W38="","",基本情報入力シート!W38)</f>
        <v>中間市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62">
        <f>IF(基本情報入力シート!AA38="","",基本情報入力シート!AA38)</f>
        <v>10</v>
      </c>
      <c r="S17" s="263" t="s">
        <v>108</v>
      </c>
      <c r="T17" s="264" t="s">
        <v>73</v>
      </c>
      <c r="U17" s="265">
        <f>IF(P17="","",VLOOKUP(P17,数式用!$A$5:$I$28,MATCH(T17,数式用!$H$4:$I$4,0)+7,0))</f>
        <v>2.1000000000000001E-2</v>
      </c>
      <c r="V17" s="266" t="s">
        <v>294</v>
      </c>
      <c r="W17" s="100" t="s">
        <v>226</v>
      </c>
      <c r="X17" s="267">
        <v>3</v>
      </c>
      <c r="Y17" s="99" t="s">
        <v>227</v>
      </c>
      <c r="Z17" s="267">
        <v>4</v>
      </c>
      <c r="AA17" s="171" t="s">
        <v>228</v>
      </c>
      <c r="AB17" s="267">
        <v>4</v>
      </c>
      <c r="AC17" s="99" t="s">
        <v>227</v>
      </c>
      <c r="AD17" s="267">
        <v>3</v>
      </c>
      <c r="AE17" s="99" t="s">
        <v>229</v>
      </c>
      <c r="AF17" s="242" t="s">
        <v>230</v>
      </c>
      <c r="AG17" s="243">
        <f t="shared" ref="AG17:AG80" si="5">IF(X17&gt;=1,(AB17*12+AD17)-(X17*12+Z17)+1,"")</f>
        <v>12</v>
      </c>
      <c r="AH17" s="244" t="s">
        <v>231</v>
      </c>
      <c r="AI17" s="245">
        <f t="shared" si="1"/>
        <v>7056000</v>
      </c>
      <c r="AK17" s="102" t="str">
        <f t="shared" si="2"/>
        <v>○</v>
      </c>
      <c r="AL17" s="103" t="str">
        <f t="shared" si="3"/>
        <v/>
      </c>
      <c r="AM17" s="104"/>
      <c r="AN17" s="104"/>
      <c r="AO17" s="104"/>
      <c r="AP17" s="104"/>
      <c r="AQ17" s="104"/>
      <c r="AR17" s="104"/>
      <c r="AS17" s="104"/>
      <c r="AT17" s="104"/>
      <c r="AU17" s="268"/>
    </row>
    <row r="18" spans="1:47" ht="33" customHeight="1" thickBot="1">
      <c r="A18" s="228">
        <f t="shared" si="4"/>
        <v>7</v>
      </c>
      <c r="B18" s="229">
        <f>IF(基本情報入力シート!C39="","",基本情報入力シート!C39)</f>
        <v>6</v>
      </c>
      <c r="C18" s="230">
        <f>IF(基本情報入力シート!D39="","",基本情報入力シート!D39)</f>
        <v>7</v>
      </c>
      <c r="D18" s="231">
        <f>IF(基本情報入力シート!E39="","",基本情報入力シート!E39)</f>
        <v>8</v>
      </c>
      <c r="E18" s="231">
        <f>IF(基本情報入力シート!F39="","",基本情報入力シート!F39)</f>
        <v>9</v>
      </c>
      <c r="F18" s="231">
        <f>IF(基本情報入力シート!G39="","",基本情報入力シート!G39)</f>
        <v>0</v>
      </c>
      <c r="G18" s="231">
        <f>IF(基本情報入力シート!H39="","",基本情報入力シート!H39)</f>
        <v>1</v>
      </c>
      <c r="H18" s="231">
        <f>IF(基本情報入力シート!I39="","",基本情報入力シート!I39)</f>
        <v>2</v>
      </c>
      <c r="I18" s="231">
        <f>IF(基本情報入力シート!J39="","",基本情報入力シート!J39)</f>
        <v>3</v>
      </c>
      <c r="J18" s="231">
        <f>IF(基本情報入力シート!K39="","",基本情報入力シート!K39)</f>
        <v>4</v>
      </c>
      <c r="K18" s="232">
        <f>IF(基本情報入力シート!L39="","",基本情報入力シート!L39)</f>
        <v>5</v>
      </c>
      <c r="L18" s="233" t="str">
        <f>IF(基本情報入力シート!M39="","",基本情報入力シート!M39)</f>
        <v>福岡県</v>
      </c>
      <c r="M18" s="233" t="str">
        <f>IF(基本情報入力シート!R39="","",基本情報入力シート!R39)</f>
        <v>福岡県</v>
      </c>
      <c r="N18" s="233" t="str">
        <f>IF(基本情報入力シート!W39="","",基本情報入力シート!W39)</f>
        <v>中間市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62">
        <f>IF(基本情報入力シート!AA39="","",基本情報入力シート!AA39)</f>
        <v>10</v>
      </c>
      <c r="S18" s="263" t="s">
        <v>108</v>
      </c>
      <c r="T18" s="264" t="s">
        <v>73</v>
      </c>
      <c r="U18" s="265">
        <f>IF(P18="","",VLOOKUP(P18,数式用!$A$5:$I$28,MATCH(T18,数式用!$H$4:$I$4,0)+7,0))</f>
        <v>2.1000000000000001E-2</v>
      </c>
      <c r="V18" s="266" t="s">
        <v>294</v>
      </c>
      <c r="W18" s="100" t="s">
        <v>226</v>
      </c>
      <c r="X18" s="267">
        <v>3</v>
      </c>
      <c r="Y18" s="99" t="s">
        <v>227</v>
      </c>
      <c r="Z18" s="267">
        <v>4</v>
      </c>
      <c r="AA18" s="171" t="s">
        <v>228</v>
      </c>
      <c r="AB18" s="267">
        <v>4</v>
      </c>
      <c r="AC18" s="99" t="s">
        <v>227</v>
      </c>
      <c r="AD18" s="267">
        <v>3</v>
      </c>
      <c r="AE18" s="99" t="s">
        <v>229</v>
      </c>
      <c r="AF18" s="242" t="s">
        <v>230</v>
      </c>
      <c r="AG18" s="243">
        <f t="shared" si="5"/>
        <v>12</v>
      </c>
      <c r="AH18" s="244" t="s">
        <v>231</v>
      </c>
      <c r="AI18" s="245">
        <f t="shared" si="1"/>
        <v>756000</v>
      </c>
      <c r="AK18" s="102" t="str">
        <f t="shared" si="2"/>
        <v>○</v>
      </c>
      <c r="AL18" s="103" t="str">
        <f t="shared" si="3"/>
        <v/>
      </c>
      <c r="AM18" s="104"/>
      <c r="AN18" s="104"/>
      <c r="AO18" s="104"/>
      <c r="AP18" s="104"/>
      <c r="AQ18" s="104"/>
      <c r="AR18" s="104"/>
      <c r="AS18" s="104"/>
      <c r="AT18" s="104"/>
      <c r="AU18" s="268"/>
    </row>
    <row r="19" spans="1:47" ht="33" customHeight="1" thickBot="1">
      <c r="A19" s="228">
        <f t="shared" si="4"/>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62" t="str">
        <f>IF(基本情報入力シート!AA40="","",基本情報入力シート!AA40)</f>
        <v/>
      </c>
      <c r="S19" s="263"/>
      <c r="T19" s="264"/>
      <c r="U19" s="265" t="str">
        <f>IF(P19="","",VLOOKUP(P19,数式用!$A$5:$I$28,MATCH(T19,数式用!$H$4:$I$4,0)+7,0))</f>
        <v/>
      </c>
      <c r="V19" s="266"/>
      <c r="W19" s="100" t="s">
        <v>226</v>
      </c>
      <c r="X19" s="267"/>
      <c r="Y19" s="99" t="s">
        <v>227</v>
      </c>
      <c r="Z19" s="267"/>
      <c r="AA19" s="171" t="s">
        <v>228</v>
      </c>
      <c r="AB19" s="267"/>
      <c r="AC19" s="99" t="s">
        <v>227</v>
      </c>
      <c r="AD19" s="267"/>
      <c r="AE19" s="99" t="s">
        <v>229</v>
      </c>
      <c r="AF19" s="242" t="s">
        <v>230</v>
      </c>
      <c r="AG19" s="243" t="str">
        <f t="shared" si="5"/>
        <v/>
      </c>
      <c r="AH19" s="244" t="s">
        <v>231</v>
      </c>
      <c r="AI19" s="245" t="str">
        <f t="shared" si="1"/>
        <v/>
      </c>
      <c r="AK19" s="102" t="str">
        <f t="shared" ref="AK19:AK82" si="6">IFERROR(IF(AND(T19="特定加算Ⅰ",OR(V19="",V19="-",V19="いずれも取得していない")),"☓","○"),"")</f>
        <v>○</v>
      </c>
      <c r="AL19" s="103" t="str">
        <f t="shared" ref="AL19:AL82" si="7">IFERROR(IF(AND(T19="特定加算Ⅰ",OR(V19="",V19="-",V19="いずれも取得していない")),"！特定加算Ⅰが選択されています。該当する介護福祉士配置等要件を選択してください。",""),"")</f>
        <v/>
      </c>
      <c r="AM19" s="104"/>
      <c r="AN19" s="104"/>
      <c r="AO19" s="104"/>
      <c r="AP19" s="104"/>
      <c r="AQ19" s="104"/>
      <c r="AR19" s="104"/>
      <c r="AS19" s="104"/>
      <c r="AT19" s="104"/>
      <c r="AU19" s="268"/>
    </row>
    <row r="20" spans="1:47" ht="33" customHeight="1" thickBot="1">
      <c r="A20" s="228">
        <f t="shared" si="4"/>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62" t="str">
        <f>IF(基本情報入力シート!AA41="","",基本情報入力シート!AA41)</f>
        <v/>
      </c>
      <c r="S20" s="263"/>
      <c r="T20" s="264"/>
      <c r="U20" s="265" t="str">
        <f>IF(P20="","",VLOOKUP(P20,数式用!$A$5:$I$28,MATCH(T20,数式用!$H$4:$I$4,0)+7,0))</f>
        <v/>
      </c>
      <c r="V20" s="266"/>
      <c r="W20" s="100" t="s">
        <v>226</v>
      </c>
      <c r="X20" s="267"/>
      <c r="Y20" s="99" t="s">
        <v>227</v>
      </c>
      <c r="Z20" s="267"/>
      <c r="AA20" s="171" t="s">
        <v>228</v>
      </c>
      <c r="AB20" s="267"/>
      <c r="AC20" s="99" t="s">
        <v>227</v>
      </c>
      <c r="AD20" s="267"/>
      <c r="AE20" s="99" t="s">
        <v>229</v>
      </c>
      <c r="AF20" s="242" t="s">
        <v>230</v>
      </c>
      <c r="AG20" s="243" t="str">
        <f t="shared" si="5"/>
        <v/>
      </c>
      <c r="AH20" s="244" t="s">
        <v>231</v>
      </c>
      <c r="AI20" s="245" t="str">
        <f t="shared" si="1"/>
        <v/>
      </c>
      <c r="AK20" s="102" t="str">
        <f t="shared" si="6"/>
        <v>○</v>
      </c>
      <c r="AL20" s="103" t="str">
        <f t="shared" si="7"/>
        <v/>
      </c>
      <c r="AM20" s="104"/>
      <c r="AN20" s="104"/>
      <c r="AO20" s="104"/>
      <c r="AP20" s="104"/>
      <c r="AQ20" s="104"/>
      <c r="AR20" s="104"/>
      <c r="AS20" s="104"/>
      <c r="AT20" s="104"/>
      <c r="AU20" s="268"/>
    </row>
    <row r="21" spans="1:47" ht="33" customHeight="1" thickBot="1">
      <c r="A21" s="228">
        <f t="shared" si="4"/>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62" t="str">
        <f>IF(基本情報入力シート!AA42="","",基本情報入力シート!AA42)</f>
        <v/>
      </c>
      <c r="S21" s="263"/>
      <c r="T21" s="264"/>
      <c r="U21" s="265" t="str">
        <f>IF(P21="","",VLOOKUP(P21,数式用!$A$5:$I$28,MATCH(T21,数式用!$H$4:$I$4,0)+7,0))</f>
        <v/>
      </c>
      <c r="V21" s="266"/>
      <c r="W21" s="100" t="s">
        <v>226</v>
      </c>
      <c r="X21" s="267"/>
      <c r="Y21" s="99" t="s">
        <v>227</v>
      </c>
      <c r="Z21" s="267"/>
      <c r="AA21" s="171" t="s">
        <v>228</v>
      </c>
      <c r="AB21" s="267"/>
      <c r="AC21" s="99" t="s">
        <v>227</v>
      </c>
      <c r="AD21" s="267"/>
      <c r="AE21" s="99" t="s">
        <v>229</v>
      </c>
      <c r="AF21" s="242" t="s">
        <v>230</v>
      </c>
      <c r="AG21" s="243" t="str">
        <f t="shared" si="5"/>
        <v/>
      </c>
      <c r="AH21" s="244" t="s">
        <v>231</v>
      </c>
      <c r="AI21" s="245" t="str">
        <f t="shared" si="1"/>
        <v/>
      </c>
      <c r="AK21" s="102" t="str">
        <f t="shared" si="6"/>
        <v>○</v>
      </c>
      <c r="AL21" s="103" t="str">
        <f t="shared" si="7"/>
        <v/>
      </c>
      <c r="AM21" s="104"/>
      <c r="AN21" s="104"/>
      <c r="AO21" s="104"/>
      <c r="AP21" s="104"/>
      <c r="AQ21" s="104"/>
      <c r="AR21" s="104"/>
      <c r="AS21" s="104"/>
      <c r="AT21" s="104"/>
      <c r="AU21" s="268"/>
    </row>
    <row r="22" spans="1:47" ht="33" customHeight="1" thickBot="1">
      <c r="A22" s="228">
        <f t="shared" si="4"/>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62" t="str">
        <f>IF(基本情報入力シート!AA43="","",基本情報入力シート!AA43)</f>
        <v/>
      </c>
      <c r="S22" s="263"/>
      <c r="T22" s="264"/>
      <c r="U22" s="265" t="str">
        <f>IF(P22="","",VLOOKUP(P22,数式用!$A$5:$I$28,MATCH(T22,数式用!$H$4:$I$4,0)+7,0))</f>
        <v/>
      </c>
      <c r="V22" s="266"/>
      <c r="W22" s="100" t="s">
        <v>226</v>
      </c>
      <c r="X22" s="267"/>
      <c r="Y22" s="99" t="s">
        <v>227</v>
      </c>
      <c r="Z22" s="267"/>
      <c r="AA22" s="171" t="s">
        <v>228</v>
      </c>
      <c r="AB22" s="267"/>
      <c r="AC22" s="99" t="s">
        <v>227</v>
      </c>
      <c r="AD22" s="267"/>
      <c r="AE22" s="99" t="s">
        <v>229</v>
      </c>
      <c r="AF22" s="242" t="s">
        <v>230</v>
      </c>
      <c r="AG22" s="243" t="str">
        <f t="shared" si="5"/>
        <v/>
      </c>
      <c r="AH22" s="244" t="s">
        <v>231</v>
      </c>
      <c r="AI22" s="245" t="str">
        <f t="shared" si="1"/>
        <v/>
      </c>
      <c r="AK22" s="102" t="str">
        <f t="shared" si="6"/>
        <v>○</v>
      </c>
      <c r="AL22" s="103" t="str">
        <f t="shared" si="7"/>
        <v/>
      </c>
      <c r="AM22" s="104"/>
      <c r="AN22" s="104"/>
      <c r="AO22" s="104"/>
      <c r="AP22" s="104"/>
      <c r="AQ22" s="104"/>
      <c r="AR22" s="104"/>
      <c r="AS22" s="104"/>
      <c r="AT22" s="104"/>
      <c r="AU22" s="268"/>
    </row>
    <row r="23" spans="1:47" ht="33" customHeight="1" thickBot="1">
      <c r="A23" s="228">
        <f t="shared" si="4"/>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62" t="str">
        <f>IF(基本情報入力シート!AA44="","",基本情報入力シート!AA44)</f>
        <v/>
      </c>
      <c r="S23" s="263"/>
      <c r="T23" s="264"/>
      <c r="U23" s="265" t="str">
        <f>IF(P23="","",VLOOKUP(P23,数式用!$A$5:$I$28,MATCH(T23,数式用!$H$4:$I$4,0)+7,0))</f>
        <v/>
      </c>
      <c r="V23" s="266"/>
      <c r="W23" s="100" t="s">
        <v>226</v>
      </c>
      <c r="X23" s="267"/>
      <c r="Y23" s="99" t="s">
        <v>227</v>
      </c>
      <c r="Z23" s="267"/>
      <c r="AA23" s="171" t="s">
        <v>228</v>
      </c>
      <c r="AB23" s="267"/>
      <c r="AC23" s="99" t="s">
        <v>227</v>
      </c>
      <c r="AD23" s="267"/>
      <c r="AE23" s="99" t="s">
        <v>229</v>
      </c>
      <c r="AF23" s="242" t="s">
        <v>230</v>
      </c>
      <c r="AG23" s="243" t="str">
        <f t="shared" si="5"/>
        <v/>
      </c>
      <c r="AH23" s="244" t="s">
        <v>231</v>
      </c>
      <c r="AI23" s="245" t="str">
        <f t="shared" si="1"/>
        <v/>
      </c>
      <c r="AK23" s="102" t="str">
        <f t="shared" si="6"/>
        <v>○</v>
      </c>
      <c r="AL23" s="103" t="str">
        <f t="shared" si="7"/>
        <v/>
      </c>
      <c r="AM23" s="104"/>
      <c r="AN23" s="104"/>
      <c r="AO23" s="104"/>
      <c r="AP23" s="104"/>
      <c r="AQ23" s="104"/>
      <c r="AR23" s="104"/>
      <c r="AS23" s="104"/>
      <c r="AT23" s="104"/>
      <c r="AU23" s="268"/>
    </row>
    <row r="24" spans="1:47" ht="33" customHeight="1" thickBot="1">
      <c r="A24" s="228">
        <f t="shared" si="4"/>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62" t="str">
        <f>IF(基本情報入力シート!AA45="","",基本情報入力シート!AA45)</f>
        <v/>
      </c>
      <c r="S24" s="263"/>
      <c r="T24" s="264"/>
      <c r="U24" s="265" t="str">
        <f>IF(P24="","",VLOOKUP(P24,数式用!$A$5:$I$28,MATCH(T24,数式用!$H$4:$I$4,0)+7,0))</f>
        <v/>
      </c>
      <c r="V24" s="266"/>
      <c r="W24" s="100" t="s">
        <v>226</v>
      </c>
      <c r="X24" s="267"/>
      <c r="Y24" s="99" t="s">
        <v>227</v>
      </c>
      <c r="Z24" s="267"/>
      <c r="AA24" s="171" t="s">
        <v>228</v>
      </c>
      <c r="AB24" s="267"/>
      <c r="AC24" s="99" t="s">
        <v>227</v>
      </c>
      <c r="AD24" s="267"/>
      <c r="AE24" s="99" t="s">
        <v>229</v>
      </c>
      <c r="AF24" s="242" t="s">
        <v>230</v>
      </c>
      <c r="AG24" s="243" t="str">
        <f t="shared" si="5"/>
        <v/>
      </c>
      <c r="AH24" s="244" t="s">
        <v>231</v>
      </c>
      <c r="AI24" s="245" t="str">
        <f t="shared" si="1"/>
        <v/>
      </c>
      <c r="AK24" s="102" t="str">
        <f t="shared" si="6"/>
        <v>○</v>
      </c>
      <c r="AL24" s="103" t="str">
        <f t="shared" si="7"/>
        <v/>
      </c>
      <c r="AM24" s="104"/>
      <c r="AN24" s="104"/>
      <c r="AO24" s="104"/>
      <c r="AP24" s="104"/>
      <c r="AQ24" s="104"/>
      <c r="AR24" s="104"/>
      <c r="AS24" s="104"/>
      <c r="AT24" s="104"/>
      <c r="AU24" s="268"/>
    </row>
    <row r="25" spans="1:47" ht="33" customHeight="1" thickBot="1">
      <c r="A25" s="228">
        <f t="shared" si="4"/>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62" t="str">
        <f>IF(基本情報入力シート!AA46="","",基本情報入力シート!AA46)</f>
        <v/>
      </c>
      <c r="S25" s="263"/>
      <c r="T25" s="264"/>
      <c r="U25" s="265" t="str">
        <f>IF(P25="","",VLOOKUP(P25,数式用!$A$5:$I$28,MATCH(T25,数式用!$H$4:$I$4,0)+7,0))</f>
        <v/>
      </c>
      <c r="V25" s="266"/>
      <c r="W25" s="100" t="s">
        <v>226</v>
      </c>
      <c r="X25" s="267"/>
      <c r="Y25" s="99" t="s">
        <v>227</v>
      </c>
      <c r="Z25" s="267"/>
      <c r="AA25" s="171" t="s">
        <v>228</v>
      </c>
      <c r="AB25" s="267"/>
      <c r="AC25" s="99" t="s">
        <v>227</v>
      </c>
      <c r="AD25" s="267"/>
      <c r="AE25" s="99" t="s">
        <v>229</v>
      </c>
      <c r="AF25" s="242" t="s">
        <v>230</v>
      </c>
      <c r="AG25" s="243" t="str">
        <f t="shared" si="5"/>
        <v/>
      </c>
      <c r="AH25" s="244" t="s">
        <v>231</v>
      </c>
      <c r="AI25" s="245" t="str">
        <f t="shared" si="1"/>
        <v/>
      </c>
      <c r="AK25" s="102" t="str">
        <f t="shared" si="6"/>
        <v>○</v>
      </c>
      <c r="AL25" s="103" t="str">
        <f t="shared" si="7"/>
        <v/>
      </c>
      <c r="AM25" s="104"/>
      <c r="AN25" s="104"/>
      <c r="AO25" s="104"/>
      <c r="AP25" s="104"/>
      <c r="AQ25" s="104"/>
      <c r="AR25" s="104"/>
      <c r="AS25" s="104"/>
      <c r="AT25" s="104"/>
      <c r="AU25" s="268"/>
    </row>
    <row r="26" spans="1:47" ht="33" customHeight="1" thickBot="1">
      <c r="A26" s="228">
        <f t="shared" si="4"/>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62" t="str">
        <f>IF(基本情報入力シート!AA47="","",基本情報入力シート!AA47)</f>
        <v/>
      </c>
      <c r="S26" s="263"/>
      <c r="T26" s="264"/>
      <c r="U26" s="265" t="str">
        <f>IF(P26="","",VLOOKUP(P26,数式用!$A$5:$I$28,MATCH(T26,数式用!$H$4:$I$4,0)+7,0))</f>
        <v/>
      </c>
      <c r="V26" s="266"/>
      <c r="W26" s="100" t="s">
        <v>226</v>
      </c>
      <c r="X26" s="267"/>
      <c r="Y26" s="99" t="s">
        <v>227</v>
      </c>
      <c r="Z26" s="267"/>
      <c r="AA26" s="171" t="s">
        <v>228</v>
      </c>
      <c r="AB26" s="267"/>
      <c r="AC26" s="99" t="s">
        <v>227</v>
      </c>
      <c r="AD26" s="267"/>
      <c r="AE26" s="99" t="s">
        <v>229</v>
      </c>
      <c r="AF26" s="242" t="s">
        <v>230</v>
      </c>
      <c r="AG26" s="243" t="str">
        <f t="shared" si="5"/>
        <v/>
      </c>
      <c r="AH26" s="244" t="s">
        <v>231</v>
      </c>
      <c r="AI26" s="245" t="str">
        <f t="shared" si="1"/>
        <v/>
      </c>
      <c r="AK26" s="102" t="str">
        <f t="shared" si="6"/>
        <v>○</v>
      </c>
      <c r="AL26" s="103" t="str">
        <f t="shared" si="7"/>
        <v/>
      </c>
      <c r="AM26" s="104"/>
      <c r="AN26" s="104"/>
      <c r="AO26" s="104"/>
      <c r="AP26" s="104"/>
      <c r="AQ26" s="104"/>
      <c r="AR26" s="104"/>
      <c r="AS26" s="104"/>
      <c r="AT26" s="104"/>
      <c r="AU26" s="268"/>
    </row>
    <row r="27" spans="1:47" ht="33" customHeight="1" thickBot="1">
      <c r="A27" s="228">
        <f t="shared" si="4"/>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62" t="str">
        <f>IF(基本情報入力シート!AA48="","",基本情報入力シート!AA48)</f>
        <v/>
      </c>
      <c r="S27" s="263"/>
      <c r="T27" s="264"/>
      <c r="U27" s="265" t="str">
        <f>IF(P27="","",VLOOKUP(P27,数式用!$A$5:$I$28,MATCH(T27,数式用!$H$4:$I$4,0)+7,0))</f>
        <v/>
      </c>
      <c r="V27" s="266"/>
      <c r="W27" s="100" t="s">
        <v>226</v>
      </c>
      <c r="X27" s="267"/>
      <c r="Y27" s="99" t="s">
        <v>227</v>
      </c>
      <c r="Z27" s="267"/>
      <c r="AA27" s="171" t="s">
        <v>228</v>
      </c>
      <c r="AB27" s="267"/>
      <c r="AC27" s="99" t="s">
        <v>227</v>
      </c>
      <c r="AD27" s="267"/>
      <c r="AE27" s="99" t="s">
        <v>229</v>
      </c>
      <c r="AF27" s="242" t="s">
        <v>230</v>
      </c>
      <c r="AG27" s="243" t="str">
        <f t="shared" si="5"/>
        <v/>
      </c>
      <c r="AH27" s="244" t="s">
        <v>231</v>
      </c>
      <c r="AI27" s="245" t="str">
        <f t="shared" si="1"/>
        <v/>
      </c>
      <c r="AK27" s="102" t="str">
        <f t="shared" si="6"/>
        <v>○</v>
      </c>
      <c r="AL27" s="103" t="str">
        <f t="shared" si="7"/>
        <v/>
      </c>
      <c r="AM27" s="104"/>
      <c r="AN27" s="104"/>
      <c r="AO27" s="104"/>
      <c r="AP27" s="104"/>
      <c r="AQ27" s="104"/>
      <c r="AR27" s="104"/>
      <c r="AS27" s="104"/>
      <c r="AT27" s="104"/>
      <c r="AU27" s="268"/>
    </row>
    <row r="28" spans="1:47" ht="33" customHeight="1" thickBo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62" t="str">
        <f>IF(基本情報入力シート!AA49="","",基本情報入力シート!AA49)</f>
        <v/>
      </c>
      <c r="S28" s="263"/>
      <c r="T28" s="264"/>
      <c r="U28" s="265" t="str">
        <f>IF(P28="","",VLOOKUP(P28,数式用!$A$5:$I$28,MATCH(T28,数式用!$H$4:$I$4,0)+7,0))</f>
        <v/>
      </c>
      <c r="V28" s="266"/>
      <c r="W28" s="100" t="s">
        <v>226</v>
      </c>
      <c r="X28" s="267"/>
      <c r="Y28" s="99" t="s">
        <v>227</v>
      </c>
      <c r="Z28" s="267"/>
      <c r="AA28" s="171" t="s">
        <v>228</v>
      </c>
      <c r="AB28" s="267"/>
      <c r="AC28" s="99" t="s">
        <v>227</v>
      </c>
      <c r="AD28" s="267"/>
      <c r="AE28" s="99" t="s">
        <v>229</v>
      </c>
      <c r="AF28" s="242" t="s">
        <v>230</v>
      </c>
      <c r="AG28" s="243" t="str">
        <f t="shared" si="5"/>
        <v/>
      </c>
      <c r="AH28" s="244" t="s">
        <v>231</v>
      </c>
      <c r="AI28" s="245" t="str">
        <f t="shared" si="1"/>
        <v/>
      </c>
      <c r="AK28" s="102" t="str">
        <f t="shared" si="6"/>
        <v>○</v>
      </c>
      <c r="AL28" s="103" t="str">
        <f t="shared" si="7"/>
        <v/>
      </c>
      <c r="AM28" s="104"/>
      <c r="AN28" s="104"/>
      <c r="AO28" s="104"/>
      <c r="AP28" s="104"/>
      <c r="AQ28" s="104"/>
      <c r="AR28" s="104"/>
      <c r="AS28" s="104"/>
      <c r="AT28" s="104"/>
      <c r="AU28" s="268"/>
    </row>
    <row r="29" spans="1:47" ht="33" customHeight="1" thickBo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62" t="str">
        <f>IF(基本情報入力シート!AA50="","",基本情報入力シート!AA50)</f>
        <v/>
      </c>
      <c r="S29" s="263"/>
      <c r="T29" s="264"/>
      <c r="U29" s="265" t="str">
        <f>IF(P29="","",VLOOKUP(P29,数式用!$A$5:$I$28,MATCH(T29,数式用!$H$4:$I$4,0)+7,0))</f>
        <v/>
      </c>
      <c r="V29" s="266"/>
      <c r="W29" s="100" t="s">
        <v>226</v>
      </c>
      <c r="X29" s="267"/>
      <c r="Y29" s="99" t="s">
        <v>227</v>
      </c>
      <c r="Z29" s="267"/>
      <c r="AA29" s="171" t="s">
        <v>228</v>
      </c>
      <c r="AB29" s="267"/>
      <c r="AC29" s="99" t="s">
        <v>227</v>
      </c>
      <c r="AD29" s="267"/>
      <c r="AE29" s="99" t="s">
        <v>229</v>
      </c>
      <c r="AF29" s="242" t="s">
        <v>230</v>
      </c>
      <c r="AG29" s="243" t="str">
        <f t="shared" si="5"/>
        <v/>
      </c>
      <c r="AH29" s="244" t="s">
        <v>231</v>
      </c>
      <c r="AI29" s="245" t="str">
        <f t="shared" si="1"/>
        <v/>
      </c>
      <c r="AK29" s="102" t="str">
        <f t="shared" si="6"/>
        <v>○</v>
      </c>
      <c r="AL29" s="103" t="str">
        <f t="shared" si="7"/>
        <v/>
      </c>
      <c r="AM29" s="104"/>
      <c r="AN29" s="104"/>
      <c r="AO29" s="104"/>
      <c r="AP29" s="104"/>
      <c r="AQ29" s="104"/>
      <c r="AR29" s="104"/>
      <c r="AS29" s="104"/>
      <c r="AT29" s="104"/>
      <c r="AU29" s="268"/>
    </row>
    <row r="30" spans="1:47" ht="33" customHeight="1" thickBo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62" t="str">
        <f>IF(基本情報入力シート!AA51="","",基本情報入力シート!AA51)</f>
        <v/>
      </c>
      <c r="S30" s="263"/>
      <c r="T30" s="264"/>
      <c r="U30" s="265" t="str">
        <f>IF(P30="","",VLOOKUP(P30,数式用!$A$5:$I$28,MATCH(T30,数式用!$H$4:$I$4,0)+7,0))</f>
        <v/>
      </c>
      <c r="V30" s="266"/>
      <c r="W30" s="100" t="s">
        <v>226</v>
      </c>
      <c r="X30" s="267"/>
      <c r="Y30" s="99" t="s">
        <v>227</v>
      </c>
      <c r="Z30" s="267"/>
      <c r="AA30" s="171" t="s">
        <v>228</v>
      </c>
      <c r="AB30" s="267"/>
      <c r="AC30" s="99" t="s">
        <v>227</v>
      </c>
      <c r="AD30" s="267"/>
      <c r="AE30" s="99" t="s">
        <v>229</v>
      </c>
      <c r="AF30" s="242" t="s">
        <v>230</v>
      </c>
      <c r="AG30" s="243" t="str">
        <f t="shared" si="5"/>
        <v/>
      </c>
      <c r="AH30" s="244" t="s">
        <v>231</v>
      </c>
      <c r="AI30" s="245" t="str">
        <f t="shared" si="1"/>
        <v/>
      </c>
      <c r="AK30" s="102" t="str">
        <f t="shared" si="6"/>
        <v>○</v>
      </c>
      <c r="AL30" s="103" t="str">
        <f t="shared" si="7"/>
        <v/>
      </c>
      <c r="AM30" s="104"/>
      <c r="AN30" s="104"/>
      <c r="AO30" s="104"/>
      <c r="AP30" s="104"/>
      <c r="AQ30" s="104"/>
      <c r="AR30" s="104"/>
      <c r="AS30" s="104"/>
      <c r="AT30" s="104"/>
      <c r="AU30" s="268"/>
    </row>
    <row r="31" spans="1:47" ht="33" customHeight="1" thickBo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62" t="str">
        <f>IF(基本情報入力シート!AA52="","",基本情報入力シート!AA52)</f>
        <v/>
      </c>
      <c r="S31" s="263"/>
      <c r="T31" s="264"/>
      <c r="U31" s="265" t="str">
        <f>IF(P31="","",VLOOKUP(P31,数式用!$A$5:$I$28,MATCH(T31,数式用!$H$4:$I$4,0)+7,0))</f>
        <v/>
      </c>
      <c r="V31" s="266"/>
      <c r="W31" s="100" t="s">
        <v>226</v>
      </c>
      <c r="X31" s="267"/>
      <c r="Y31" s="99" t="s">
        <v>227</v>
      </c>
      <c r="Z31" s="267"/>
      <c r="AA31" s="171" t="s">
        <v>228</v>
      </c>
      <c r="AB31" s="267"/>
      <c r="AC31" s="99" t="s">
        <v>227</v>
      </c>
      <c r="AD31" s="267"/>
      <c r="AE31" s="99" t="s">
        <v>229</v>
      </c>
      <c r="AF31" s="242" t="s">
        <v>230</v>
      </c>
      <c r="AG31" s="243" t="str">
        <f t="shared" si="5"/>
        <v/>
      </c>
      <c r="AH31" s="244" t="s">
        <v>231</v>
      </c>
      <c r="AI31" s="245" t="str">
        <f t="shared" si="1"/>
        <v/>
      </c>
      <c r="AK31" s="102" t="str">
        <f t="shared" si="6"/>
        <v>○</v>
      </c>
      <c r="AL31" s="103" t="str">
        <f t="shared" si="7"/>
        <v/>
      </c>
      <c r="AM31" s="104"/>
      <c r="AN31" s="104"/>
      <c r="AO31" s="104"/>
      <c r="AP31" s="104"/>
      <c r="AQ31" s="104"/>
      <c r="AR31" s="104"/>
      <c r="AS31" s="104"/>
      <c r="AT31" s="104"/>
      <c r="AU31" s="268"/>
    </row>
    <row r="32" spans="1:47" ht="33" customHeight="1" thickBo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62" t="str">
        <f>IF(基本情報入力シート!AA53="","",基本情報入力シート!AA53)</f>
        <v/>
      </c>
      <c r="S32" s="263"/>
      <c r="T32" s="264"/>
      <c r="U32" s="265" t="str">
        <f>IF(P32="","",VLOOKUP(P32,数式用!$A$5:$I$28,MATCH(T32,数式用!$H$4:$I$4,0)+7,0))</f>
        <v/>
      </c>
      <c r="V32" s="266"/>
      <c r="W32" s="100" t="s">
        <v>226</v>
      </c>
      <c r="X32" s="267"/>
      <c r="Y32" s="99" t="s">
        <v>227</v>
      </c>
      <c r="Z32" s="267"/>
      <c r="AA32" s="171" t="s">
        <v>228</v>
      </c>
      <c r="AB32" s="267"/>
      <c r="AC32" s="99" t="s">
        <v>227</v>
      </c>
      <c r="AD32" s="267"/>
      <c r="AE32" s="99" t="s">
        <v>229</v>
      </c>
      <c r="AF32" s="242" t="s">
        <v>230</v>
      </c>
      <c r="AG32" s="243" t="str">
        <f t="shared" si="5"/>
        <v/>
      </c>
      <c r="AH32" s="244" t="s">
        <v>231</v>
      </c>
      <c r="AI32" s="245" t="str">
        <f t="shared" si="1"/>
        <v/>
      </c>
      <c r="AK32" s="102" t="str">
        <f t="shared" si="6"/>
        <v>○</v>
      </c>
      <c r="AL32" s="103" t="str">
        <f t="shared" si="7"/>
        <v/>
      </c>
      <c r="AM32" s="104"/>
      <c r="AN32" s="104"/>
      <c r="AO32" s="104"/>
      <c r="AP32" s="104"/>
      <c r="AQ32" s="104"/>
      <c r="AR32" s="104"/>
      <c r="AS32" s="104"/>
      <c r="AT32" s="104"/>
      <c r="AU32" s="268"/>
    </row>
    <row r="33" spans="1:47" ht="33" customHeight="1" thickBo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62" t="str">
        <f>IF(基本情報入力シート!AA54="","",基本情報入力シート!AA54)</f>
        <v/>
      </c>
      <c r="S33" s="263"/>
      <c r="T33" s="264"/>
      <c r="U33" s="265" t="str">
        <f>IF(P33="","",VLOOKUP(P33,数式用!$A$5:$I$28,MATCH(T33,数式用!$H$4:$I$4,0)+7,0))</f>
        <v/>
      </c>
      <c r="V33" s="266"/>
      <c r="W33" s="100" t="s">
        <v>226</v>
      </c>
      <c r="X33" s="267"/>
      <c r="Y33" s="99" t="s">
        <v>227</v>
      </c>
      <c r="Z33" s="267"/>
      <c r="AA33" s="171" t="s">
        <v>228</v>
      </c>
      <c r="AB33" s="267"/>
      <c r="AC33" s="99" t="s">
        <v>227</v>
      </c>
      <c r="AD33" s="267"/>
      <c r="AE33" s="99" t="s">
        <v>229</v>
      </c>
      <c r="AF33" s="242" t="s">
        <v>230</v>
      </c>
      <c r="AG33" s="243" t="str">
        <f t="shared" si="5"/>
        <v/>
      </c>
      <c r="AH33" s="244" t="s">
        <v>231</v>
      </c>
      <c r="AI33" s="245" t="str">
        <f t="shared" si="1"/>
        <v/>
      </c>
      <c r="AK33" s="102" t="str">
        <f t="shared" si="6"/>
        <v>○</v>
      </c>
      <c r="AL33" s="103" t="str">
        <f t="shared" si="7"/>
        <v/>
      </c>
      <c r="AM33" s="104"/>
      <c r="AN33" s="104"/>
      <c r="AO33" s="104"/>
      <c r="AP33" s="104"/>
      <c r="AQ33" s="104"/>
      <c r="AR33" s="104"/>
      <c r="AS33" s="104"/>
      <c r="AT33" s="104"/>
      <c r="AU33" s="268"/>
    </row>
    <row r="34" spans="1:47" ht="33" customHeight="1" thickBo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62" t="str">
        <f>IF(基本情報入力シート!AA55="","",基本情報入力シート!AA55)</f>
        <v/>
      </c>
      <c r="S34" s="263"/>
      <c r="T34" s="264"/>
      <c r="U34" s="265" t="str">
        <f>IF(P34="","",VLOOKUP(P34,数式用!$A$5:$I$28,MATCH(T34,数式用!$H$4:$I$4,0)+7,0))</f>
        <v/>
      </c>
      <c r="V34" s="266"/>
      <c r="W34" s="100" t="s">
        <v>226</v>
      </c>
      <c r="X34" s="267"/>
      <c r="Y34" s="99" t="s">
        <v>227</v>
      </c>
      <c r="Z34" s="267"/>
      <c r="AA34" s="171" t="s">
        <v>228</v>
      </c>
      <c r="AB34" s="267"/>
      <c r="AC34" s="99" t="s">
        <v>227</v>
      </c>
      <c r="AD34" s="267"/>
      <c r="AE34" s="99" t="s">
        <v>229</v>
      </c>
      <c r="AF34" s="242" t="s">
        <v>230</v>
      </c>
      <c r="AG34" s="243" t="str">
        <f t="shared" si="5"/>
        <v/>
      </c>
      <c r="AH34" s="244" t="s">
        <v>231</v>
      </c>
      <c r="AI34" s="245" t="str">
        <f t="shared" si="1"/>
        <v/>
      </c>
      <c r="AK34" s="102" t="str">
        <f t="shared" si="6"/>
        <v>○</v>
      </c>
      <c r="AL34" s="103" t="str">
        <f t="shared" si="7"/>
        <v/>
      </c>
      <c r="AM34" s="104"/>
      <c r="AN34" s="104"/>
      <c r="AO34" s="104"/>
      <c r="AP34" s="104"/>
      <c r="AQ34" s="104"/>
      <c r="AR34" s="104"/>
      <c r="AS34" s="104"/>
      <c r="AT34" s="104"/>
      <c r="AU34" s="268"/>
    </row>
    <row r="35" spans="1:47" ht="33" customHeight="1" thickBo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62" t="str">
        <f>IF(基本情報入力シート!AA56="","",基本情報入力シート!AA56)</f>
        <v/>
      </c>
      <c r="S35" s="263"/>
      <c r="T35" s="264"/>
      <c r="U35" s="265" t="str">
        <f>IF(P35="","",VLOOKUP(P35,数式用!$A$5:$I$28,MATCH(T35,数式用!$H$4:$I$4,0)+7,0))</f>
        <v/>
      </c>
      <c r="V35" s="266"/>
      <c r="W35" s="100" t="s">
        <v>226</v>
      </c>
      <c r="X35" s="267"/>
      <c r="Y35" s="99" t="s">
        <v>227</v>
      </c>
      <c r="Z35" s="267"/>
      <c r="AA35" s="171" t="s">
        <v>228</v>
      </c>
      <c r="AB35" s="267"/>
      <c r="AC35" s="99" t="s">
        <v>227</v>
      </c>
      <c r="AD35" s="267"/>
      <c r="AE35" s="99" t="s">
        <v>229</v>
      </c>
      <c r="AF35" s="242" t="s">
        <v>230</v>
      </c>
      <c r="AG35" s="243" t="str">
        <f t="shared" si="5"/>
        <v/>
      </c>
      <c r="AH35" s="244" t="s">
        <v>231</v>
      </c>
      <c r="AI35" s="245" t="str">
        <f t="shared" si="1"/>
        <v/>
      </c>
      <c r="AK35" s="102" t="str">
        <f t="shared" si="6"/>
        <v>○</v>
      </c>
      <c r="AL35" s="103" t="str">
        <f t="shared" si="7"/>
        <v/>
      </c>
      <c r="AM35" s="104"/>
      <c r="AN35" s="104"/>
      <c r="AO35" s="104"/>
      <c r="AP35" s="104"/>
      <c r="AQ35" s="104"/>
      <c r="AR35" s="104"/>
      <c r="AS35" s="104"/>
      <c r="AT35" s="104"/>
      <c r="AU35" s="268"/>
    </row>
    <row r="36" spans="1:47" ht="33" customHeight="1" thickBo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62" t="str">
        <f>IF(基本情報入力シート!AA57="","",基本情報入力シート!AA57)</f>
        <v/>
      </c>
      <c r="S36" s="263"/>
      <c r="T36" s="264"/>
      <c r="U36" s="265" t="str">
        <f>IF(P36="","",VLOOKUP(P36,数式用!$A$5:$I$28,MATCH(T36,数式用!$H$4:$I$4,0)+7,0))</f>
        <v/>
      </c>
      <c r="V36" s="266"/>
      <c r="W36" s="100" t="s">
        <v>226</v>
      </c>
      <c r="X36" s="267"/>
      <c r="Y36" s="99" t="s">
        <v>227</v>
      </c>
      <c r="Z36" s="267"/>
      <c r="AA36" s="171" t="s">
        <v>228</v>
      </c>
      <c r="AB36" s="267"/>
      <c r="AC36" s="99" t="s">
        <v>227</v>
      </c>
      <c r="AD36" s="267"/>
      <c r="AE36" s="99" t="s">
        <v>229</v>
      </c>
      <c r="AF36" s="242" t="s">
        <v>230</v>
      </c>
      <c r="AG36" s="243" t="str">
        <f t="shared" si="5"/>
        <v/>
      </c>
      <c r="AH36" s="244" t="s">
        <v>231</v>
      </c>
      <c r="AI36" s="245" t="str">
        <f t="shared" si="1"/>
        <v/>
      </c>
      <c r="AK36" s="102" t="str">
        <f t="shared" si="6"/>
        <v>○</v>
      </c>
      <c r="AL36" s="103" t="str">
        <f t="shared" si="7"/>
        <v/>
      </c>
      <c r="AM36" s="104"/>
      <c r="AN36" s="104"/>
      <c r="AO36" s="104"/>
      <c r="AP36" s="104"/>
      <c r="AQ36" s="104"/>
      <c r="AR36" s="104"/>
      <c r="AS36" s="104"/>
      <c r="AT36" s="104"/>
      <c r="AU36" s="268"/>
    </row>
    <row r="37" spans="1:47" ht="33" customHeight="1" thickBo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62" t="str">
        <f>IF(基本情報入力シート!AA58="","",基本情報入力シート!AA58)</f>
        <v/>
      </c>
      <c r="S37" s="263"/>
      <c r="T37" s="264"/>
      <c r="U37" s="265" t="str">
        <f>IF(P37="","",VLOOKUP(P37,数式用!$A$5:$I$28,MATCH(T37,数式用!$H$4:$I$4,0)+7,0))</f>
        <v/>
      </c>
      <c r="V37" s="266"/>
      <c r="W37" s="100" t="s">
        <v>226</v>
      </c>
      <c r="X37" s="267"/>
      <c r="Y37" s="99" t="s">
        <v>227</v>
      </c>
      <c r="Z37" s="267"/>
      <c r="AA37" s="171" t="s">
        <v>228</v>
      </c>
      <c r="AB37" s="267"/>
      <c r="AC37" s="99" t="s">
        <v>227</v>
      </c>
      <c r="AD37" s="267"/>
      <c r="AE37" s="99" t="s">
        <v>229</v>
      </c>
      <c r="AF37" s="242" t="s">
        <v>230</v>
      </c>
      <c r="AG37" s="243" t="str">
        <f t="shared" si="5"/>
        <v/>
      </c>
      <c r="AH37" s="244" t="s">
        <v>231</v>
      </c>
      <c r="AI37" s="245" t="str">
        <f t="shared" si="1"/>
        <v/>
      </c>
      <c r="AK37" s="102" t="str">
        <f t="shared" si="6"/>
        <v>○</v>
      </c>
      <c r="AL37" s="103" t="str">
        <f t="shared" si="7"/>
        <v/>
      </c>
      <c r="AM37" s="104"/>
      <c r="AN37" s="104"/>
      <c r="AO37" s="104"/>
      <c r="AP37" s="104"/>
      <c r="AQ37" s="104"/>
      <c r="AR37" s="104"/>
      <c r="AS37" s="104"/>
      <c r="AT37" s="104"/>
      <c r="AU37" s="268"/>
    </row>
    <row r="38" spans="1:47" ht="33" customHeight="1" thickBo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62" t="str">
        <f>IF(基本情報入力シート!AA59="","",基本情報入力シート!AA59)</f>
        <v/>
      </c>
      <c r="S38" s="263"/>
      <c r="T38" s="264"/>
      <c r="U38" s="265" t="str">
        <f>IF(P38="","",VLOOKUP(P38,数式用!$A$5:$I$28,MATCH(T38,数式用!$H$4:$I$4,0)+7,0))</f>
        <v/>
      </c>
      <c r="V38" s="266"/>
      <c r="W38" s="100" t="s">
        <v>226</v>
      </c>
      <c r="X38" s="267"/>
      <c r="Y38" s="99" t="s">
        <v>227</v>
      </c>
      <c r="Z38" s="267"/>
      <c r="AA38" s="171" t="s">
        <v>228</v>
      </c>
      <c r="AB38" s="267"/>
      <c r="AC38" s="99" t="s">
        <v>227</v>
      </c>
      <c r="AD38" s="267"/>
      <c r="AE38" s="99" t="s">
        <v>229</v>
      </c>
      <c r="AF38" s="242" t="s">
        <v>230</v>
      </c>
      <c r="AG38" s="243" t="str">
        <f t="shared" si="5"/>
        <v/>
      </c>
      <c r="AH38" s="244" t="s">
        <v>231</v>
      </c>
      <c r="AI38" s="245" t="str">
        <f t="shared" si="1"/>
        <v/>
      </c>
      <c r="AK38" s="102" t="str">
        <f t="shared" si="6"/>
        <v>○</v>
      </c>
      <c r="AL38" s="103" t="str">
        <f t="shared" si="7"/>
        <v/>
      </c>
      <c r="AM38" s="104"/>
      <c r="AN38" s="104"/>
      <c r="AO38" s="104"/>
      <c r="AP38" s="104"/>
      <c r="AQ38" s="104"/>
      <c r="AR38" s="104"/>
      <c r="AS38" s="104"/>
      <c r="AT38" s="104"/>
      <c r="AU38" s="268"/>
    </row>
    <row r="39" spans="1:47" ht="33" customHeight="1" thickBo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62" t="str">
        <f>IF(基本情報入力シート!AA60="","",基本情報入力シート!AA60)</f>
        <v/>
      </c>
      <c r="S39" s="263"/>
      <c r="T39" s="264"/>
      <c r="U39" s="265" t="str">
        <f>IF(P39="","",VLOOKUP(P39,数式用!$A$5:$I$28,MATCH(T39,数式用!$H$4:$I$4,0)+7,0))</f>
        <v/>
      </c>
      <c r="V39" s="266"/>
      <c r="W39" s="100" t="s">
        <v>226</v>
      </c>
      <c r="X39" s="267"/>
      <c r="Y39" s="99" t="s">
        <v>227</v>
      </c>
      <c r="Z39" s="267"/>
      <c r="AA39" s="171" t="s">
        <v>228</v>
      </c>
      <c r="AB39" s="267"/>
      <c r="AC39" s="99" t="s">
        <v>227</v>
      </c>
      <c r="AD39" s="267"/>
      <c r="AE39" s="99" t="s">
        <v>229</v>
      </c>
      <c r="AF39" s="242" t="s">
        <v>230</v>
      </c>
      <c r="AG39" s="243" t="str">
        <f t="shared" si="5"/>
        <v/>
      </c>
      <c r="AH39" s="244" t="s">
        <v>231</v>
      </c>
      <c r="AI39" s="245" t="str">
        <f t="shared" si="1"/>
        <v/>
      </c>
      <c r="AK39" s="102" t="str">
        <f t="shared" si="6"/>
        <v>○</v>
      </c>
      <c r="AL39" s="103" t="str">
        <f t="shared" si="7"/>
        <v/>
      </c>
      <c r="AM39" s="104"/>
      <c r="AN39" s="104"/>
      <c r="AO39" s="104"/>
      <c r="AP39" s="104"/>
      <c r="AQ39" s="104"/>
      <c r="AR39" s="104"/>
      <c r="AS39" s="104"/>
      <c r="AT39" s="104"/>
      <c r="AU39" s="268"/>
    </row>
    <row r="40" spans="1:47" ht="33" customHeight="1" thickBo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62" t="str">
        <f>IF(基本情報入力シート!AA61="","",基本情報入力シート!AA61)</f>
        <v/>
      </c>
      <c r="S40" s="263"/>
      <c r="T40" s="264"/>
      <c r="U40" s="265" t="str">
        <f>IF(P40="","",VLOOKUP(P40,数式用!$A$5:$I$28,MATCH(T40,数式用!$H$4:$I$4,0)+7,0))</f>
        <v/>
      </c>
      <c r="V40" s="266"/>
      <c r="W40" s="100" t="s">
        <v>226</v>
      </c>
      <c r="X40" s="267"/>
      <c r="Y40" s="99" t="s">
        <v>227</v>
      </c>
      <c r="Z40" s="267"/>
      <c r="AA40" s="171" t="s">
        <v>228</v>
      </c>
      <c r="AB40" s="267"/>
      <c r="AC40" s="99" t="s">
        <v>227</v>
      </c>
      <c r="AD40" s="267"/>
      <c r="AE40" s="99" t="s">
        <v>229</v>
      </c>
      <c r="AF40" s="242" t="s">
        <v>230</v>
      </c>
      <c r="AG40" s="243" t="str">
        <f t="shared" si="5"/>
        <v/>
      </c>
      <c r="AH40" s="244" t="s">
        <v>231</v>
      </c>
      <c r="AI40" s="245" t="str">
        <f t="shared" si="1"/>
        <v/>
      </c>
      <c r="AK40" s="102" t="str">
        <f t="shared" si="6"/>
        <v>○</v>
      </c>
      <c r="AL40" s="103" t="str">
        <f t="shared" si="7"/>
        <v/>
      </c>
      <c r="AM40" s="104"/>
      <c r="AN40" s="104"/>
      <c r="AO40" s="104"/>
      <c r="AP40" s="104"/>
      <c r="AQ40" s="104"/>
      <c r="AR40" s="104"/>
      <c r="AS40" s="104"/>
      <c r="AT40" s="104"/>
      <c r="AU40" s="268"/>
    </row>
    <row r="41" spans="1:47" ht="33" customHeight="1" thickBo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62" t="str">
        <f>IF(基本情報入力シート!AA62="","",基本情報入力シート!AA62)</f>
        <v/>
      </c>
      <c r="S41" s="263"/>
      <c r="T41" s="264"/>
      <c r="U41" s="265" t="str">
        <f>IF(P41="","",VLOOKUP(P41,数式用!$A$5:$I$28,MATCH(T41,数式用!$H$4:$I$4,0)+7,0))</f>
        <v/>
      </c>
      <c r="V41" s="266"/>
      <c r="W41" s="100" t="s">
        <v>226</v>
      </c>
      <c r="X41" s="267"/>
      <c r="Y41" s="99" t="s">
        <v>227</v>
      </c>
      <c r="Z41" s="267"/>
      <c r="AA41" s="171" t="s">
        <v>228</v>
      </c>
      <c r="AB41" s="267"/>
      <c r="AC41" s="99" t="s">
        <v>227</v>
      </c>
      <c r="AD41" s="267"/>
      <c r="AE41" s="99" t="s">
        <v>229</v>
      </c>
      <c r="AF41" s="242" t="s">
        <v>230</v>
      </c>
      <c r="AG41" s="243" t="str">
        <f t="shared" si="5"/>
        <v/>
      </c>
      <c r="AH41" s="244" t="s">
        <v>231</v>
      </c>
      <c r="AI41" s="245" t="str">
        <f t="shared" si="1"/>
        <v/>
      </c>
      <c r="AK41" s="102" t="str">
        <f t="shared" si="6"/>
        <v>○</v>
      </c>
      <c r="AL41" s="103" t="str">
        <f t="shared" si="7"/>
        <v/>
      </c>
      <c r="AM41" s="104"/>
      <c r="AN41" s="104"/>
      <c r="AO41" s="104"/>
      <c r="AP41" s="104"/>
      <c r="AQ41" s="104"/>
      <c r="AR41" s="104"/>
      <c r="AS41" s="104"/>
      <c r="AT41" s="104"/>
      <c r="AU41" s="268"/>
    </row>
    <row r="42" spans="1:47" ht="33" customHeight="1" thickBo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62" t="str">
        <f>IF(基本情報入力シート!AA63="","",基本情報入力シート!AA63)</f>
        <v/>
      </c>
      <c r="S42" s="263"/>
      <c r="T42" s="264"/>
      <c r="U42" s="265" t="str">
        <f>IF(P42="","",VLOOKUP(P42,数式用!$A$5:$I$28,MATCH(T42,数式用!$H$4:$I$4,0)+7,0))</f>
        <v/>
      </c>
      <c r="V42" s="266"/>
      <c r="W42" s="100" t="s">
        <v>226</v>
      </c>
      <c r="X42" s="267"/>
      <c r="Y42" s="99" t="s">
        <v>227</v>
      </c>
      <c r="Z42" s="267"/>
      <c r="AA42" s="171" t="s">
        <v>228</v>
      </c>
      <c r="AB42" s="267"/>
      <c r="AC42" s="99" t="s">
        <v>227</v>
      </c>
      <c r="AD42" s="267"/>
      <c r="AE42" s="99" t="s">
        <v>229</v>
      </c>
      <c r="AF42" s="242" t="s">
        <v>230</v>
      </c>
      <c r="AG42" s="243" t="str">
        <f t="shared" si="5"/>
        <v/>
      </c>
      <c r="AH42" s="244" t="s">
        <v>231</v>
      </c>
      <c r="AI42" s="245" t="str">
        <f t="shared" si="1"/>
        <v/>
      </c>
      <c r="AK42" s="102" t="str">
        <f t="shared" si="6"/>
        <v>○</v>
      </c>
      <c r="AL42" s="103" t="str">
        <f t="shared" si="7"/>
        <v/>
      </c>
      <c r="AM42" s="104"/>
      <c r="AN42" s="104"/>
      <c r="AO42" s="104"/>
      <c r="AP42" s="104"/>
      <c r="AQ42" s="104"/>
      <c r="AR42" s="104"/>
      <c r="AS42" s="104"/>
      <c r="AT42" s="104"/>
      <c r="AU42" s="268"/>
    </row>
    <row r="43" spans="1:47" ht="33" customHeight="1" thickBo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62" t="str">
        <f>IF(基本情報入力シート!AA64="","",基本情報入力シート!AA64)</f>
        <v/>
      </c>
      <c r="S43" s="263"/>
      <c r="T43" s="264"/>
      <c r="U43" s="265" t="str">
        <f>IF(P43="","",VLOOKUP(P43,数式用!$A$5:$I$28,MATCH(T43,数式用!$H$4:$I$4,0)+7,0))</f>
        <v/>
      </c>
      <c r="V43" s="266"/>
      <c r="W43" s="100" t="s">
        <v>226</v>
      </c>
      <c r="X43" s="267"/>
      <c r="Y43" s="99" t="s">
        <v>227</v>
      </c>
      <c r="Z43" s="267"/>
      <c r="AA43" s="171" t="s">
        <v>228</v>
      </c>
      <c r="AB43" s="267"/>
      <c r="AC43" s="99" t="s">
        <v>227</v>
      </c>
      <c r="AD43" s="267"/>
      <c r="AE43" s="99" t="s">
        <v>229</v>
      </c>
      <c r="AF43" s="242" t="s">
        <v>230</v>
      </c>
      <c r="AG43" s="243" t="str">
        <f t="shared" si="5"/>
        <v/>
      </c>
      <c r="AH43" s="244" t="s">
        <v>231</v>
      </c>
      <c r="AI43" s="245" t="str">
        <f t="shared" si="1"/>
        <v/>
      </c>
      <c r="AK43" s="102" t="str">
        <f t="shared" si="6"/>
        <v>○</v>
      </c>
      <c r="AL43" s="103" t="str">
        <f t="shared" si="7"/>
        <v/>
      </c>
      <c r="AM43" s="104"/>
      <c r="AN43" s="104"/>
      <c r="AO43" s="104"/>
      <c r="AP43" s="104"/>
      <c r="AQ43" s="104"/>
      <c r="AR43" s="104"/>
      <c r="AS43" s="104"/>
      <c r="AT43" s="104"/>
      <c r="AU43" s="268"/>
    </row>
    <row r="44" spans="1:47" ht="33" customHeight="1" thickBo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62" t="str">
        <f>IF(基本情報入力シート!AA65="","",基本情報入力シート!AA65)</f>
        <v/>
      </c>
      <c r="S44" s="263"/>
      <c r="T44" s="264"/>
      <c r="U44" s="265" t="str">
        <f>IF(P44="","",VLOOKUP(P44,数式用!$A$5:$I$28,MATCH(T44,数式用!$H$4:$I$4,0)+7,0))</f>
        <v/>
      </c>
      <c r="V44" s="266"/>
      <c r="W44" s="100" t="s">
        <v>226</v>
      </c>
      <c r="X44" s="267"/>
      <c r="Y44" s="99" t="s">
        <v>227</v>
      </c>
      <c r="Z44" s="267"/>
      <c r="AA44" s="171" t="s">
        <v>228</v>
      </c>
      <c r="AB44" s="267"/>
      <c r="AC44" s="99" t="s">
        <v>227</v>
      </c>
      <c r="AD44" s="267"/>
      <c r="AE44" s="99" t="s">
        <v>229</v>
      </c>
      <c r="AF44" s="242" t="s">
        <v>230</v>
      </c>
      <c r="AG44" s="243" t="str">
        <f t="shared" si="5"/>
        <v/>
      </c>
      <c r="AH44" s="244" t="s">
        <v>231</v>
      </c>
      <c r="AI44" s="245" t="str">
        <f t="shared" ref="AI44:AI75" si="8">IFERROR(ROUNDDOWN(ROUND(Q44*R44,0)*U44,0)*AG44,"")</f>
        <v/>
      </c>
      <c r="AK44" s="102" t="str">
        <f t="shared" si="6"/>
        <v>○</v>
      </c>
      <c r="AL44" s="103" t="str">
        <f t="shared" si="7"/>
        <v/>
      </c>
      <c r="AM44" s="104"/>
      <c r="AN44" s="104"/>
      <c r="AO44" s="104"/>
      <c r="AP44" s="104"/>
      <c r="AQ44" s="104"/>
      <c r="AR44" s="104"/>
      <c r="AS44" s="104"/>
      <c r="AT44" s="104"/>
      <c r="AU44" s="268"/>
    </row>
    <row r="45" spans="1:47" ht="33" customHeight="1" thickBo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62" t="str">
        <f>IF(基本情報入力シート!AA66="","",基本情報入力シート!AA66)</f>
        <v/>
      </c>
      <c r="S45" s="263"/>
      <c r="T45" s="264"/>
      <c r="U45" s="265" t="str">
        <f>IF(P45="","",VLOOKUP(P45,数式用!$A$5:$I$28,MATCH(T45,数式用!$H$4:$I$4,0)+7,0))</f>
        <v/>
      </c>
      <c r="V45" s="266"/>
      <c r="W45" s="100" t="s">
        <v>226</v>
      </c>
      <c r="X45" s="267"/>
      <c r="Y45" s="99" t="s">
        <v>227</v>
      </c>
      <c r="Z45" s="267"/>
      <c r="AA45" s="171" t="s">
        <v>228</v>
      </c>
      <c r="AB45" s="267"/>
      <c r="AC45" s="99" t="s">
        <v>227</v>
      </c>
      <c r="AD45" s="267"/>
      <c r="AE45" s="99" t="s">
        <v>229</v>
      </c>
      <c r="AF45" s="242" t="s">
        <v>230</v>
      </c>
      <c r="AG45" s="243" t="str">
        <f t="shared" si="5"/>
        <v/>
      </c>
      <c r="AH45" s="244" t="s">
        <v>231</v>
      </c>
      <c r="AI45" s="245" t="str">
        <f t="shared" si="8"/>
        <v/>
      </c>
      <c r="AK45" s="102" t="str">
        <f t="shared" si="6"/>
        <v>○</v>
      </c>
      <c r="AL45" s="103" t="str">
        <f t="shared" si="7"/>
        <v/>
      </c>
      <c r="AM45" s="104"/>
      <c r="AN45" s="104"/>
      <c r="AO45" s="104"/>
      <c r="AP45" s="104"/>
      <c r="AQ45" s="104"/>
      <c r="AR45" s="104"/>
      <c r="AS45" s="104"/>
      <c r="AT45" s="104"/>
      <c r="AU45" s="268"/>
    </row>
    <row r="46" spans="1:47" ht="33" customHeight="1" thickBo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62" t="str">
        <f>IF(基本情報入力シート!AA67="","",基本情報入力シート!AA67)</f>
        <v/>
      </c>
      <c r="S46" s="263"/>
      <c r="T46" s="264"/>
      <c r="U46" s="265" t="str">
        <f>IF(P46="","",VLOOKUP(P46,数式用!$A$5:$I$28,MATCH(T46,数式用!$H$4:$I$4,0)+7,0))</f>
        <v/>
      </c>
      <c r="V46" s="266"/>
      <c r="W46" s="100" t="s">
        <v>226</v>
      </c>
      <c r="X46" s="267"/>
      <c r="Y46" s="99" t="s">
        <v>227</v>
      </c>
      <c r="Z46" s="267"/>
      <c r="AA46" s="171" t="s">
        <v>228</v>
      </c>
      <c r="AB46" s="267"/>
      <c r="AC46" s="99" t="s">
        <v>227</v>
      </c>
      <c r="AD46" s="267"/>
      <c r="AE46" s="99" t="s">
        <v>229</v>
      </c>
      <c r="AF46" s="242" t="s">
        <v>230</v>
      </c>
      <c r="AG46" s="243" t="str">
        <f t="shared" si="5"/>
        <v/>
      </c>
      <c r="AH46" s="244" t="s">
        <v>231</v>
      </c>
      <c r="AI46" s="245" t="str">
        <f t="shared" si="8"/>
        <v/>
      </c>
      <c r="AK46" s="102" t="str">
        <f t="shared" si="6"/>
        <v>○</v>
      </c>
      <c r="AL46" s="103" t="str">
        <f t="shared" si="7"/>
        <v/>
      </c>
      <c r="AM46" s="104"/>
      <c r="AN46" s="104"/>
      <c r="AO46" s="104"/>
      <c r="AP46" s="104"/>
      <c r="AQ46" s="104"/>
      <c r="AR46" s="104"/>
      <c r="AS46" s="104"/>
      <c r="AT46" s="104"/>
      <c r="AU46" s="268"/>
    </row>
    <row r="47" spans="1:47" ht="33" customHeight="1" thickBo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62" t="str">
        <f>IF(基本情報入力シート!AA68="","",基本情報入力シート!AA68)</f>
        <v/>
      </c>
      <c r="S47" s="263"/>
      <c r="T47" s="264"/>
      <c r="U47" s="265" t="str">
        <f>IF(P47="","",VLOOKUP(P47,数式用!$A$5:$I$28,MATCH(T47,数式用!$H$4:$I$4,0)+7,0))</f>
        <v/>
      </c>
      <c r="V47" s="266"/>
      <c r="W47" s="100" t="s">
        <v>226</v>
      </c>
      <c r="X47" s="267"/>
      <c r="Y47" s="99" t="s">
        <v>227</v>
      </c>
      <c r="Z47" s="267"/>
      <c r="AA47" s="171" t="s">
        <v>228</v>
      </c>
      <c r="AB47" s="267"/>
      <c r="AC47" s="99" t="s">
        <v>227</v>
      </c>
      <c r="AD47" s="267"/>
      <c r="AE47" s="99" t="s">
        <v>229</v>
      </c>
      <c r="AF47" s="242" t="s">
        <v>230</v>
      </c>
      <c r="AG47" s="243" t="str">
        <f t="shared" si="5"/>
        <v/>
      </c>
      <c r="AH47" s="244" t="s">
        <v>231</v>
      </c>
      <c r="AI47" s="245" t="str">
        <f t="shared" si="8"/>
        <v/>
      </c>
      <c r="AK47" s="102" t="str">
        <f t="shared" si="6"/>
        <v>○</v>
      </c>
      <c r="AL47" s="103" t="str">
        <f t="shared" si="7"/>
        <v/>
      </c>
      <c r="AM47" s="104"/>
      <c r="AN47" s="104"/>
      <c r="AO47" s="104"/>
      <c r="AP47" s="104"/>
      <c r="AQ47" s="104"/>
      <c r="AR47" s="104"/>
      <c r="AS47" s="104"/>
      <c r="AT47" s="104"/>
      <c r="AU47" s="268"/>
    </row>
    <row r="48" spans="1:47" ht="33" customHeight="1" thickBo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62" t="str">
        <f>IF(基本情報入力シート!AA69="","",基本情報入力シート!AA69)</f>
        <v/>
      </c>
      <c r="S48" s="263"/>
      <c r="T48" s="264"/>
      <c r="U48" s="265" t="str">
        <f>IF(P48="","",VLOOKUP(P48,数式用!$A$5:$I$28,MATCH(T48,数式用!$H$4:$I$4,0)+7,0))</f>
        <v/>
      </c>
      <c r="V48" s="266"/>
      <c r="W48" s="100" t="s">
        <v>226</v>
      </c>
      <c r="X48" s="267"/>
      <c r="Y48" s="99" t="s">
        <v>227</v>
      </c>
      <c r="Z48" s="267"/>
      <c r="AA48" s="171" t="s">
        <v>228</v>
      </c>
      <c r="AB48" s="267"/>
      <c r="AC48" s="99" t="s">
        <v>227</v>
      </c>
      <c r="AD48" s="267"/>
      <c r="AE48" s="99" t="s">
        <v>229</v>
      </c>
      <c r="AF48" s="242" t="s">
        <v>230</v>
      </c>
      <c r="AG48" s="243" t="str">
        <f t="shared" si="5"/>
        <v/>
      </c>
      <c r="AH48" s="244" t="s">
        <v>231</v>
      </c>
      <c r="AI48" s="245" t="str">
        <f t="shared" si="8"/>
        <v/>
      </c>
      <c r="AK48" s="102" t="str">
        <f t="shared" si="6"/>
        <v>○</v>
      </c>
      <c r="AL48" s="103" t="str">
        <f t="shared" si="7"/>
        <v/>
      </c>
      <c r="AM48" s="104"/>
      <c r="AN48" s="104"/>
      <c r="AO48" s="104"/>
      <c r="AP48" s="104"/>
      <c r="AQ48" s="104"/>
      <c r="AR48" s="104"/>
      <c r="AS48" s="104"/>
      <c r="AT48" s="104"/>
      <c r="AU48" s="268"/>
    </row>
    <row r="49" spans="1:47" ht="33" customHeight="1" thickBo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62" t="str">
        <f>IF(基本情報入力シート!AA70="","",基本情報入力シート!AA70)</f>
        <v/>
      </c>
      <c r="S49" s="263"/>
      <c r="T49" s="264"/>
      <c r="U49" s="265" t="str">
        <f>IF(P49="","",VLOOKUP(P49,数式用!$A$5:$I$28,MATCH(T49,数式用!$H$4:$I$4,0)+7,0))</f>
        <v/>
      </c>
      <c r="V49" s="266"/>
      <c r="W49" s="100" t="s">
        <v>226</v>
      </c>
      <c r="X49" s="267"/>
      <c r="Y49" s="99" t="s">
        <v>227</v>
      </c>
      <c r="Z49" s="267"/>
      <c r="AA49" s="171" t="s">
        <v>228</v>
      </c>
      <c r="AB49" s="267"/>
      <c r="AC49" s="99" t="s">
        <v>227</v>
      </c>
      <c r="AD49" s="267"/>
      <c r="AE49" s="99" t="s">
        <v>229</v>
      </c>
      <c r="AF49" s="242" t="s">
        <v>230</v>
      </c>
      <c r="AG49" s="243" t="str">
        <f t="shared" si="5"/>
        <v/>
      </c>
      <c r="AH49" s="244" t="s">
        <v>231</v>
      </c>
      <c r="AI49" s="245" t="str">
        <f t="shared" si="8"/>
        <v/>
      </c>
      <c r="AK49" s="102" t="str">
        <f t="shared" si="6"/>
        <v>○</v>
      </c>
      <c r="AL49" s="103" t="str">
        <f t="shared" si="7"/>
        <v/>
      </c>
      <c r="AM49" s="104"/>
      <c r="AN49" s="104"/>
      <c r="AO49" s="104"/>
      <c r="AP49" s="104"/>
      <c r="AQ49" s="104"/>
      <c r="AR49" s="104"/>
      <c r="AS49" s="104"/>
      <c r="AT49" s="104"/>
      <c r="AU49" s="268"/>
    </row>
    <row r="50" spans="1:47" ht="33" customHeight="1" thickBo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62" t="str">
        <f>IF(基本情報入力シート!AA71="","",基本情報入力シート!AA71)</f>
        <v/>
      </c>
      <c r="S50" s="263"/>
      <c r="T50" s="264"/>
      <c r="U50" s="265" t="str">
        <f>IF(P50="","",VLOOKUP(P50,数式用!$A$5:$I$28,MATCH(T50,数式用!$H$4:$I$4,0)+7,0))</f>
        <v/>
      </c>
      <c r="V50" s="266"/>
      <c r="W50" s="100" t="s">
        <v>226</v>
      </c>
      <c r="X50" s="267"/>
      <c r="Y50" s="99" t="s">
        <v>227</v>
      </c>
      <c r="Z50" s="267"/>
      <c r="AA50" s="171" t="s">
        <v>228</v>
      </c>
      <c r="AB50" s="267"/>
      <c r="AC50" s="99" t="s">
        <v>227</v>
      </c>
      <c r="AD50" s="267"/>
      <c r="AE50" s="99" t="s">
        <v>229</v>
      </c>
      <c r="AF50" s="242" t="s">
        <v>230</v>
      </c>
      <c r="AG50" s="243" t="str">
        <f t="shared" si="5"/>
        <v/>
      </c>
      <c r="AH50" s="244" t="s">
        <v>231</v>
      </c>
      <c r="AI50" s="245" t="str">
        <f t="shared" si="8"/>
        <v/>
      </c>
      <c r="AK50" s="102" t="str">
        <f t="shared" si="6"/>
        <v>○</v>
      </c>
      <c r="AL50" s="103" t="str">
        <f t="shared" si="7"/>
        <v/>
      </c>
      <c r="AM50" s="104"/>
      <c r="AN50" s="104"/>
      <c r="AO50" s="104"/>
      <c r="AP50" s="104"/>
      <c r="AQ50" s="104"/>
      <c r="AR50" s="104"/>
      <c r="AS50" s="104"/>
      <c r="AT50" s="104"/>
      <c r="AU50" s="268"/>
    </row>
    <row r="51" spans="1:47" ht="33" customHeight="1" thickBo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62" t="str">
        <f>IF(基本情報入力シート!AA72="","",基本情報入力シート!AA72)</f>
        <v/>
      </c>
      <c r="S51" s="263"/>
      <c r="T51" s="264"/>
      <c r="U51" s="265" t="str">
        <f>IF(P51="","",VLOOKUP(P51,数式用!$A$5:$I$28,MATCH(T51,数式用!$H$4:$I$4,0)+7,0))</f>
        <v/>
      </c>
      <c r="V51" s="266"/>
      <c r="W51" s="100" t="s">
        <v>226</v>
      </c>
      <c r="X51" s="267"/>
      <c r="Y51" s="99" t="s">
        <v>227</v>
      </c>
      <c r="Z51" s="267"/>
      <c r="AA51" s="171" t="s">
        <v>228</v>
      </c>
      <c r="AB51" s="267"/>
      <c r="AC51" s="99" t="s">
        <v>227</v>
      </c>
      <c r="AD51" s="267"/>
      <c r="AE51" s="99" t="s">
        <v>229</v>
      </c>
      <c r="AF51" s="242" t="s">
        <v>230</v>
      </c>
      <c r="AG51" s="243" t="str">
        <f t="shared" si="5"/>
        <v/>
      </c>
      <c r="AH51" s="244" t="s">
        <v>231</v>
      </c>
      <c r="AI51" s="245" t="str">
        <f t="shared" si="8"/>
        <v/>
      </c>
      <c r="AK51" s="102" t="str">
        <f t="shared" si="6"/>
        <v>○</v>
      </c>
      <c r="AL51" s="103" t="str">
        <f t="shared" si="7"/>
        <v/>
      </c>
      <c r="AM51" s="104"/>
      <c r="AN51" s="104"/>
      <c r="AO51" s="104"/>
      <c r="AP51" s="104"/>
      <c r="AQ51" s="104"/>
      <c r="AR51" s="104"/>
      <c r="AS51" s="104"/>
      <c r="AT51" s="104"/>
      <c r="AU51" s="268"/>
    </row>
    <row r="52" spans="1:47" ht="33" customHeight="1" thickBo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62" t="str">
        <f>IF(基本情報入力シート!AA73="","",基本情報入力シート!AA73)</f>
        <v/>
      </c>
      <c r="S52" s="263"/>
      <c r="T52" s="264"/>
      <c r="U52" s="265" t="str">
        <f>IF(P52="","",VLOOKUP(P52,数式用!$A$5:$I$28,MATCH(T52,数式用!$H$4:$I$4,0)+7,0))</f>
        <v/>
      </c>
      <c r="V52" s="266"/>
      <c r="W52" s="100" t="s">
        <v>226</v>
      </c>
      <c r="X52" s="267"/>
      <c r="Y52" s="99" t="s">
        <v>227</v>
      </c>
      <c r="Z52" s="267"/>
      <c r="AA52" s="171" t="s">
        <v>228</v>
      </c>
      <c r="AB52" s="267"/>
      <c r="AC52" s="99" t="s">
        <v>227</v>
      </c>
      <c r="AD52" s="267"/>
      <c r="AE52" s="99" t="s">
        <v>229</v>
      </c>
      <c r="AF52" s="242" t="s">
        <v>230</v>
      </c>
      <c r="AG52" s="243" t="str">
        <f t="shared" si="5"/>
        <v/>
      </c>
      <c r="AH52" s="244" t="s">
        <v>231</v>
      </c>
      <c r="AI52" s="245" t="str">
        <f t="shared" si="8"/>
        <v/>
      </c>
      <c r="AK52" s="102" t="str">
        <f t="shared" si="6"/>
        <v>○</v>
      </c>
      <c r="AL52" s="103" t="str">
        <f t="shared" si="7"/>
        <v/>
      </c>
      <c r="AM52" s="104"/>
      <c r="AN52" s="104"/>
      <c r="AO52" s="104"/>
      <c r="AP52" s="104"/>
      <c r="AQ52" s="104"/>
      <c r="AR52" s="104"/>
      <c r="AS52" s="104"/>
      <c r="AT52" s="104"/>
      <c r="AU52" s="268"/>
    </row>
    <row r="53" spans="1:47" ht="33" customHeight="1" thickBo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62" t="str">
        <f>IF(基本情報入力シート!AA74="","",基本情報入力シート!AA74)</f>
        <v/>
      </c>
      <c r="S53" s="263"/>
      <c r="T53" s="264"/>
      <c r="U53" s="265" t="str">
        <f>IF(P53="","",VLOOKUP(P53,数式用!$A$5:$I$28,MATCH(T53,数式用!$H$4:$I$4,0)+7,0))</f>
        <v/>
      </c>
      <c r="V53" s="266"/>
      <c r="W53" s="100" t="s">
        <v>226</v>
      </c>
      <c r="X53" s="267"/>
      <c r="Y53" s="99" t="s">
        <v>227</v>
      </c>
      <c r="Z53" s="267"/>
      <c r="AA53" s="171" t="s">
        <v>228</v>
      </c>
      <c r="AB53" s="267"/>
      <c r="AC53" s="99" t="s">
        <v>227</v>
      </c>
      <c r="AD53" s="267"/>
      <c r="AE53" s="99" t="s">
        <v>229</v>
      </c>
      <c r="AF53" s="242" t="s">
        <v>230</v>
      </c>
      <c r="AG53" s="243" t="str">
        <f t="shared" si="5"/>
        <v/>
      </c>
      <c r="AH53" s="244" t="s">
        <v>231</v>
      </c>
      <c r="AI53" s="245" t="str">
        <f t="shared" si="8"/>
        <v/>
      </c>
      <c r="AK53" s="102" t="str">
        <f t="shared" si="6"/>
        <v>○</v>
      </c>
      <c r="AL53" s="103" t="str">
        <f t="shared" si="7"/>
        <v/>
      </c>
      <c r="AM53" s="104"/>
      <c r="AN53" s="104"/>
      <c r="AO53" s="104"/>
      <c r="AP53" s="104"/>
      <c r="AQ53" s="104"/>
      <c r="AR53" s="104"/>
      <c r="AS53" s="104"/>
      <c r="AT53" s="104"/>
      <c r="AU53" s="268"/>
    </row>
    <row r="54" spans="1:47" ht="33" customHeight="1" thickBo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62" t="str">
        <f>IF(基本情報入力シート!AA75="","",基本情報入力シート!AA75)</f>
        <v/>
      </c>
      <c r="S54" s="263"/>
      <c r="T54" s="264"/>
      <c r="U54" s="265" t="str">
        <f>IF(P54="","",VLOOKUP(P54,数式用!$A$5:$I$28,MATCH(T54,数式用!$H$4:$I$4,0)+7,0))</f>
        <v/>
      </c>
      <c r="V54" s="266"/>
      <c r="W54" s="100" t="s">
        <v>226</v>
      </c>
      <c r="X54" s="267"/>
      <c r="Y54" s="99" t="s">
        <v>227</v>
      </c>
      <c r="Z54" s="267"/>
      <c r="AA54" s="171" t="s">
        <v>228</v>
      </c>
      <c r="AB54" s="267"/>
      <c r="AC54" s="99" t="s">
        <v>227</v>
      </c>
      <c r="AD54" s="267"/>
      <c r="AE54" s="99" t="s">
        <v>229</v>
      </c>
      <c r="AF54" s="242" t="s">
        <v>230</v>
      </c>
      <c r="AG54" s="243" t="str">
        <f t="shared" si="5"/>
        <v/>
      </c>
      <c r="AH54" s="244" t="s">
        <v>231</v>
      </c>
      <c r="AI54" s="245" t="str">
        <f t="shared" si="8"/>
        <v/>
      </c>
      <c r="AK54" s="102" t="str">
        <f t="shared" si="6"/>
        <v>○</v>
      </c>
      <c r="AL54" s="103" t="str">
        <f t="shared" si="7"/>
        <v/>
      </c>
      <c r="AM54" s="104"/>
      <c r="AN54" s="104"/>
      <c r="AO54" s="104"/>
      <c r="AP54" s="104"/>
      <c r="AQ54" s="104"/>
      <c r="AR54" s="104"/>
      <c r="AS54" s="104"/>
      <c r="AT54" s="104"/>
      <c r="AU54" s="268"/>
    </row>
    <row r="55" spans="1:47" ht="33" customHeight="1" thickBo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62" t="str">
        <f>IF(基本情報入力シート!AA76="","",基本情報入力シート!AA76)</f>
        <v/>
      </c>
      <c r="S55" s="263"/>
      <c r="T55" s="264"/>
      <c r="U55" s="265" t="str">
        <f>IF(P55="","",VLOOKUP(P55,数式用!$A$5:$I$28,MATCH(T55,数式用!$H$4:$I$4,0)+7,0))</f>
        <v/>
      </c>
      <c r="V55" s="266"/>
      <c r="W55" s="100" t="s">
        <v>226</v>
      </c>
      <c r="X55" s="267"/>
      <c r="Y55" s="99" t="s">
        <v>227</v>
      </c>
      <c r="Z55" s="267"/>
      <c r="AA55" s="171" t="s">
        <v>228</v>
      </c>
      <c r="AB55" s="267"/>
      <c r="AC55" s="99" t="s">
        <v>227</v>
      </c>
      <c r="AD55" s="267"/>
      <c r="AE55" s="99" t="s">
        <v>229</v>
      </c>
      <c r="AF55" s="242" t="s">
        <v>230</v>
      </c>
      <c r="AG55" s="243" t="str">
        <f t="shared" si="5"/>
        <v/>
      </c>
      <c r="AH55" s="244" t="s">
        <v>231</v>
      </c>
      <c r="AI55" s="245" t="str">
        <f t="shared" si="8"/>
        <v/>
      </c>
      <c r="AK55" s="102" t="str">
        <f t="shared" si="6"/>
        <v>○</v>
      </c>
      <c r="AL55" s="103" t="str">
        <f t="shared" si="7"/>
        <v/>
      </c>
      <c r="AM55" s="104"/>
      <c r="AN55" s="104"/>
      <c r="AO55" s="104"/>
      <c r="AP55" s="104"/>
      <c r="AQ55" s="104"/>
      <c r="AR55" s="104"/>
      <c r="AS55" s="104"/>
      <c r="AT55" s="104"/>
      <c r="AU55" s="268"/>
    </row>
    <row r="56" spans="1:47" ht="33" customHeight="1" thickBo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62" t="str">
        <f>IF(基本情報入力シート!AA77="","",基本情報入力シート!AA77)</f>
        <v/>
      </c>
      <c r="S56" s="263"/>
      <c r="T56" s="264"/>
      <c r="U56" s="265" t="str">
        <f>IF(P56="","",VLOOKUP(P56,数式用!$A$5:$I$28,MATCH(T56,数式用!$H$4:$I$4,0)+7,0))</f>
        <v/>
      </c>
      <c r="V56" s="266"/>
      <c r="W56" s="100" t="s">
        <v>226</v>
      </c>
      <c r="X56" s="267"/>
      <c r="Y56" s="99" t="s">
        <v>227</v>
      </c>
      <c r="Z56" s="267"/>
      <c r="AA56" s="171" t="s">
        <v>228</v>
      </c>
      <c r="AB56" s="267"/>
      <c r="AC56" s="99" t="s">
        <v>227</v>
      </c>
      <c r="AD56" s="267"/>
      <c r="AE56" s="99" t="s">
        <v>229</v>
      </c>
      <c r="AF56" s="242" t="s">
        <v>230</v>
      </c>
      <c r="AG56" s="243" t="str">
        <f t="shared" si="5"/>
        <v/>
      </c>
      <c r="AH56" s="244" t="s">
        <v>231</v>
      </c>
      <c r="AI56" s="245" t="str">
        <f t="shared" si="8"/>
        <v/>
      </c>
      <c r="AK56" s="102" t="str">
        <f t="shared" si="6"/>
        <v>○</v>
      </c>
      <c r="AL56" s="103" t="str">
        <f t="shared" si="7"/>
        <v/>
      </c>
      <c r="AM56" s="104"/>
      <c r="AN56" s="104"/>
      <c r="AO56" s="104"/>
      <c r="AP56" s="104"/>
      <c r="AQ56" s="104"/>
      <c r="AR56" s="104"/>
      <c r="AS56" s="104"/>
      <c r="AT56" s="104"/>
      <c r="AU56" s="268"/>
    </row>
    <row r="57" spans="1:47" ht="33" customHeight="1" thickBo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62" t="str">
        <f>IF(基本情報入力シート!AA78="","",基本情報入力シート!AA78)</f>
        <v/>
      </c>
      <c r="S57" s="263"/>
      <c r="T57" s="264"/>
      <c r="U57" s="265" t="str">
        <f>IF(P57="","",VLOOKUP(P57,数式用!$A$5:$I$28,MATCH(T57,数式用!$H$4:$I$4,0)+7,0))</f>
        <v/>
      </c>
      <c r="V57" s="266"/>
      <c r="W57" s="100" t="s">
        <v>226</v>
      </c>
      <c r="X57" s="267"/>
      <c r="Y57" s="99" t="s">
        <v>227</v>
      </c>
      <c r="Z57" s="267"/>
      <c r="AA57" s="171" t="s">
        <v>228</v>
      </c>
      <c r="AB57" s="267"/>
      <c r="AC57" s="99" t="s">
        <v>227</v>
      </c>
      <c r="AD57" s="267"/>
      <c r="AE57" s="99" t="s">
        <v>229</v>
      </c>
      <c r="AF57" s="242" t="s">
        <v>230</v>
      </c>
      <c r="AG57" s="243" t="str">
        <f t="shared" si="5"/>
        <v/>
      </c>
      <c r="AH57" s="244" t="s">
        <v>231</v>
      </c>
      <c r="AI57" s="245" t="str">
        <f t="shared" si="8"/>
        <v/>
      </c>
      <c r="AK57" s="102" t="str">
        <f t="shared" si="6"/>
        <v>○</v>
      </c>
      <c r="AL57" s="103" t="str">
        <f t="shared" si="7"/>
        <v/>
      </c>
      <c r="AM57" s="104"/>
      <c r="AN57" s="104"/>
      <c r="AO57" s="104"/>
      <c r="AP57" s="104"/>
      <c r="AQ57" s="104"/>
      <c r="AR57" s="104"/>
      <c r="AS57" s="104"/>
      <c r="AT57" s="104"/>
      <c r="AU57" s="268"/>
    </row>
    <row r="58" spans="1:47" ht="33" customHeight="1" thickBo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62" t="str">
        <f>IF(基本情報入力シート!AA79="","",基本情報入力シート!AA79)</f>
        <v/>
      </c>
      <c r="S58" s="263"/>
      <c r="T58" s="264"/>
      <c r="U58" s="265" t="str">
        <f>IF(P58="","",VLOOKUP(P58,数式用!$A$5:$I$28,MATCH(T58,数式用!$H$4:$I$4,0)+7,0))</f>
        <v/>
      </c>
      <c r="V58" s="266"/>
      <c r="W58" s="100" t="s">
        <v>226</v>
      </c>
      <c r="X58" s="267"/>
      <c r="Y58" s="99" t="s">
        <v>227</v>
      </c>
      <c r="Z58" s="267"/>
      <c r="AA58" s="171" t="s">
        <v>228</v>
      </c>
      <c r="AB58" s="267"/>
      <c r="AC58" s="99" t="s">
        <v>227</v>
      </c>
      <c r="AD58" s="267"/>
      <c r="AE58" s="99" t="s">
        <v>229</v>
      </c>
      <c r="AF58" s="242" t="s">
        <v>230</v>
      </c>
      <c r="AG58" s="243" t="str">
        <f t="shared" si="5"/>
        <v/>
      </c>
      <c r="AH58" s="244" t="s">
        <v>231</v>
      </c>
      <c r="AI58" s="245" t="str">
        <f t="shared" si="8"/>
        <v/>
      </c>
      <c r="AK58" s="102" t="str">
        <f t="shared" si="6"/>
        <v>○</v>
      </c>
      <c r="AL58" s="103" t="str">
        <f t="shared" si="7"/>
        <v/>
      </c>
      <c r="AM58" s="104"/>
      <c r="AN58" s="104"/>
      <c r="AO58" s="104"/>
      <c r="AP58" s="104"/>
      <c r="AQ58" s="104"/>
      <c r="AR58" s="104"/>
      <c r="AS58" s="104"/>
      <c r="AT58" s="104"/>
      <c r="AU58" s="268"/>
    </row>
    <row r="59" spans="1:47" ht="33" customHeight="1" thickBo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62" t="str">
        <f>IF(基本情報入力シート!AA80="","",基本情報入力シート!AA80)</f>
        <v/>
      </c>
      <c r="S59" s="263"/>
      <c r="T59" s="264"/>
      <c r="U59" s="265" t="str">
        <f>IF(P59="","",VLOOKUP(P59,数式用!$A$5:$I$28,MATCH(T59,数式用!$H$4:$I$4,0)+7,0))</f>
        <v/>
      </c>
      <c r="V59" s="266"/>
      <c r="W59" s="100" t="s">
        <v>226</v>
      </c>
      <c r="X59" s="267"/>
      <c r="Y59" s="99" t="s">
        <v>227</v>
      </c>
      <c r="Z59" s="267"/>
      <c r="AA59" s="171" t="s">
        <v>228</v>
      </c>
      <c r="AB59" s="267"/>
      <c r="AC59" s="99" t="s">
        <v>227</v>
      </c>
      <c r="AD59" s="267"/>
      <c r="AE59" s="99" t="s">
        <v>229</v>
      </c>
      <c r="AF59" s="242" t="s">
        <v>230</v>
      </c>
      <c r="AG59" s="243" t="str">
        <f t="shared" si="5"/>
        <v/>
      </c>
      <c r="AH59" s="244" t="s">
        <v>231</v>
      </c>
      <c r="AI59" s="245" t="str">
        <f t="shared" si="8"/>
        <v/>
      </c>
      <c r="AK59" s="102" t="str">
        <f t="shared" si="6"/>
        <v>○</v>
      </c>
      <c r="AL59" s="103" t="str">
        <f t="shared" si="7"/>
        <v/>
      </c>
      <c r="AM59" s="104"/>
      <c r="AN59" s="104"/>
      <c r="AO59" s="104"/>
      <c r="AP59" s="104"/>
      <c r="AQ59" s="104"/>
      <c r="AR59" s="104"/>
      <c r="AS59" s="104"/>
      <c r="AT59" s="104"/>
      <c r="AU59" s="268"/>
    </row>
    <row r="60" spans="1:47" ht="33" customHeight="1" thickBo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62" t="str">
        <f>IF(基本情報入力シート!AA81="","",基本情報入力シート!AA81)</f>
        <v/>
      </c>
      <c r="S60" s="263"/>
      <c r="T60" s="264"/>
      <c r="U60" s="265" t="str">
        <f>IF(P60="","",VLOOKUP(P60,数式用!$A$5:$I$28,MATCH(T60,数式用!$H$4:$I$4,0)+7,0))</f>
        <v/>
      </c>
      <c r="V60" s="266"/>
      <c r="W60" s="100" t="s">
        <v>226</v>
      </c>
      <c r="X60" s="267"/>
      <c r="Y60" s="99" t="s">
        <v>227</v>
      </c>
      <c r="Z60" s="267"/>
      <c r="AA60" s="171" t="s">
        <v>228</v>
      </c>
      <c r="AB60" s="267"/>
      <c r="AC60" s="99" t="s">
        <v>227</v>
      </c>
      <c r="AD60" s="267"/>
      <c r="AE60" s="99" t="s">
        <v>229</v>
      </c>
      <c r="AF60" s="242" t="s">
        <v>230</v>
      </c>
      <c r="AG60" s="243" t="str">
        <f t="shared" si="5"/>
        <v/>
      </c>
      <c r="AH60" s="244" t="s">
        <v>231</v>
      </c>
      <c r="AI60" s="245" t="str">
        <f t="shared" si="8"/>
        <v/>
      </c>
      <c r="AK60" s="102" t="str">
        <f t="shared" si="6"/>
        <v>○</v>
      </c>
      <c r="AL60" s="103" t="str">
        <f t="shared" si="7"/>
        <v/>
      </c>
      <c r="AM60" s="104"/>
      <c r="AN60" s="104"/>
      <c r="AO60" s="104"/>
      <c r="AP60" s="104"/>
      <c r="AQ60" s="104"/>
      <c r="AR60" s="104"/>
      <c r="AS60" s="104"/>
      <c r="AT60" s="104"/>
      <c r="AU60" s="268"/>
    </row>
    <row r="61" spans="1:47" ht="33" customHeight="1" thickBo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62" t="str">
        <f>IF(基本情報入力シート!AA82="","",基本情報入力シート!AA82)</f>
        <v/>
      </c>
      <c r="S61" s="263"/>
      <c r="T61" s="264"/>
      <c r="U61" s="265" t="str">
        <f>IF(P61="","",VLOOKUP(P61,数式用!$A$5:$I$28,MATCH(T61,数式用!$H$4:$I$4,0)+7,0))</f>
        <v/>
      </c>
      <c r="V61" s="266"/>
      <c r="W61" s="100" t="s">
        <v>226</v>
      </c>
      <c r="X61" s="267"/>
      <c r="Y61" s="99" t="s">
        <v>227</v>
      </c>
      <c r="Z61" s="267"/>
      <c r="AA61" s="171" t="s">
        <v>228</v>
      </c>
      <c r="AB61" s="267"/>
      <c r="AC61" s="99" t="s">
        <v>227</v>
      </c>
      <c r="AD61" s="267"/>
      <c r="AE61" s="99" t="s">
        <v>229</v>
      </c>
      <c r="AF61" s="242" t="s">
        <v>230</v>
      </c>
      <c r="AG61" s="243" t="str">
        <f t="shared" si="5"/>
        <v/>
      </c>
      <c r="AH61" s="244" t="s">
        <v>231</v>
      </c>
      <c r="AI61" s="245" t="str">
        <f t="shared" si="8"/>
        <v/>
      </c>
      <c r="AK61" s="102" t="str">
        <f t="shared" si="6"/>
        <v>○</v>
      </c>
      <c r="AL61" s="103" t="str">
        <f t="shared" si="7"/>
        <v/>
      </c>
      <c r="AM61" s="104"/>
      <c r="AN61" s="104"/>
      <c r="AO61" s="104"/>
      <c r="AP61" s="104"/>
      <c r="AQ61" s="104"/>
      <c r="AR61" s="104"/>
      <c r="AS61" s="104"/>
      <c r="AT61" s="104"/>
      <c r="AU61" s="268"/>
    </row>
    <row r="62" spans="1:47" ht="33" customHeight="1" thickBo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62" t="str">
        <f>IF(基本情報入力シート!AA83="","",基本情報入力シート!AA83)</f>
        <v/>
      </c>
      <c r="S62" s="263"/>
      <c r="T62" s="264"/>
      <c r="U62" s="265" t="str">
        <f>IF(P62="","",VLOOKUP(P62,数式用!$A$5:$I$28,MATCH(T62,数式用!$H$4:$I$4,0)+7,0))</f>
        <v/>
      </c>
      <c r="V62" s="266"/>
      <c r="W62" s="100" t="s">
        <v>226</v>
      </c>
      <c r="X62" s="267"/>
      <c r="Y62" s="99" t="s">
        <v>227</v>
      </c>
      <c r="Z62" s="267"/>
      <c r="AA62" s="171" t="s">
        <v>228</v>
      </c>
      <c r="AB62" s="267"/>
      <c r="AC62" s="99" t="s">
        <v>227</v>
      </c>
      <c r="AD62" s="267"/>
      <c r="AE62" s="99" t="s">
        <v>229</v>
      </c>
      <c r="AF62" s="242" t="s">
        <v>230</v>
      </c>
      <c r="AG62" s="243" t="str">
        <f t="shared" si="5"/>
        <v/>
      </c>
      <c r="AH62" s="244" t="s">
        <v>231</v>
      </c>
      <c r="AI62" s="245" t="str">
        <f t="shared" si="8"/>
        <v/>
      </c>
      <c r="AK62" s="102" t="str">
        <f t="shared" si="6"/>
        <v>○</v>
      </c>
      <c r="AL62" s="103" t="str">
        <f t="shared" si="7"/>
        <v/>
      </c>
      <c r="AM62" s="104"/>
      <c r="AN62" s="104"/>
      <c r="AO62" s="104"/>
      <c r="AP62" s="104"/>
      <c r="AQ62" s="104"/>
      <c r="AR62" s="104"/>
      <c r="AS62" s="104"/>
      <c r="AT62" s="104"/>
      <c r="AU62" s="268"/>
    </row>
    <row r="63" spans="1:47" ht="33" customHeight="1" thickBo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62" t="str">
        <f>IF(基本情報入力シート!AA84="","",基本情報入力シート!AA84)</f>
        <v/>
      </c>
      <c r="S63" s="263"/>
      <c r="T63" s="264"/>
      <c r="U63" s="265" t="str">
        <f>IF(P63="","",VLOOKUP(P63,数式用!$A$5:$I$28,MATCH(T63,数式用!$H$4:$I$4,0)+7,0))</f>
        <v/>
      </c>
      <c r="V63" s="266"/>
      <c r="W63" s="100" t="s">
        <v>226</v>
      </c>
      <c r="X63" s="267"/>
      <c r="Y63" s="99" t="s">
        <v>227</v>
      </c>
      <c r="Z63" s="267"/>
      <c r="AA63" s="171" t="s">
        <v>228</v>
      </c>
      <c r="AB63" s="267"/>
      <c r="AC63" s="99" t="s">
        <v>227</v>
      </c>
      <c r="AD63" s="267"/>
      <c r="AE63" s="99" t="s">
        <v>229</v>
      </c>
      <c r="AF63" s="242" t="s">
        <v>230</v>
      </c>
      <c r="AG63" s="243" t="str">
        <f t="shared" si="5"/>
        <v/>
      </c>
      <c r="AH63" s="244" t="s">
        <v>231</v>
      </c>
      <c r="AI63" s="245" t="str">
        <f t="shared" si="8"/>
        <v/>
      </c>
      <c r="AK63" s="102" t="str">
        <f t="shared" si="6"/>
        <v>○</v>
      </c>
      <c r="AL63" s="103" t="str">
        <f t="shared" si="7"/>
        <v/>
      </c>
      <c r="AM63" s="104"/>
      <c r="AN63" s="104"/>
      <c r="AO63" s="104"/>
      <c r="AP63" s="104"/>
      <c r="AQ63" s="104"/>
      <c r="AR63" s="104"/>
      <c r="AS63" s="104"/>
      <c r="AT63" s="104"/>
      <c r="AU63" s="268"/>
    </row>
    <row r="64" spans="1:47" ht="33" customHeight="1" thickBo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62" t="str">
        <f>IF(基本情報入力シート!AA85="","",基本情報入力シート!AA85)</f>
        <v/>
      </c>
      <c r="S64" s="263"/>
      <c r="T64" s="264"/>
      <c r="U64" s="265" t="str">
        <f>IF(P64="","",VLOOKUP(P64,数式用!$A$5:$I$28,MATCH(T64,数式用!$H$4:$I$4,0)+7,0))</f>
        <v/>
      </c>
      <c r="V64" s="266"/>
      <c r="W64" s="100" t="s">
        <v>226</v>
      </c>
      <c r="X64" s="267"/>
      <c r="Y64" s="99" t="s">
        <v>227</v>
      </c>
      <c r="Z64" s="267"/>
      <c r="AA64" s="171" t="s">
        <v>228</v>
      </c>
      <c r="AB64" s="267"/>
      <c r="AC64" s="99" t="s">
        <v>227</v>
      </c>
      <c r="AD64" s="267"/>
      <c r="AE64" s="99" t="s">
        <v>229</v>
      </c>
      <c r="AF64" s="242" t="s">
        <v>230</v>
      </c>
      <c r="AG64" s="243" t="str">
        <f t="shared" si="5"/>
        <v/>
      </c>
      <c r="AH64" s="244" t="s">
        <v>231</v>
      </c>
      <c r="AI64" s="245" t="str">
        <f t="shared" si="8"/>
        <v/>
      </c>
      <c r="AK64" s="102" t="str">
        <f t="shared" si="6"/>
        <v>○</v>
      </c>
      <c r="AL64" s="103" t="str">
        <f t="shared" si="7"/>
        <v/>
      </c>
      <c r="AM64" s="104"/>
      <c r="AN64" s="104"/>
      <c r="AO64" s="104"/>
      <c r="AP64" s="104"/>
      <c r="AQ64" s="104"/>
      <c r="AR64" s="104"/>
      <c r="AS64" s="104"/>
      <c r="AT64" s="104"/>
      <c r="AU64" s="268"/>
    </row>
    <row r="65" spans="1:47" ht="33" customHeight="1" thickBo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62" t="str">
        <f>IF(基本情報入力シート!AA86="","",基本情報入力シート!AA86)</f>
        <v/>
      </c>
      <c r="S65" s="263"/>
      <c r="T65" s="264"/>
      <c r="U65" s="265" t="str">
        <f>IF(P65="","",VLOOKUP(P65,数式用!$A$5:$I$28,MATCH(T65,数式用!$H$4:$I$4,0)+7,0))</f>
        <v/>
      </c>
      <c r="V65" s="266"/>
      <c r="W65" s="100" t="s">
        <v>226</v>
      </c>
      <c r="X65" s="267"/>
      <c r="Y65" s="99" t="s">
        <v>227</v>
      </c>
      <c r="Z65" s="267"/>
      <c r="AA65" s="171" t="s">
        <v>228</v>
      </c>
      <c r="AB65" s="267"/>
      <c r="AC65" s="99" t="s">
        <v>227</v>
      </c>
      <c r="AD65" s="267"/>
      <c r="AE65" s="99" t="s">
        <v>229</v>
      </c>
      <c r="AF65" s="242" t="s">
        <v>230</v>
      </c>
      <c r="AG65" s="243" t="str">
        <f t="shared" si="5"/>
        <v/>
      </c>
      <c r="AH65" s="244" t="s">
        <v>231</v>
      </c>
      <c r="AI65" s="245" t="str">
        <f t="shared" si="8"/>
        <v/>
      </c>
      <c r="AK65" s="102" t="str">
        <f t="shared" si="6"/>
        <v>○</v>
      </c>
      <c r="AL65" s="103" t="str">
        <f t="shared" si="7"/>
        <v/>
      </c>
      <c r="AM65" s="104"/>
      <c r="AN65" s="104"/>
      <c r="AO65" s="104"/>
      <c r="AP65" s="104"/>
      <c r="AQ65" s="104"/>
      <c r="AR65" s="104"/>
      <c r="AS65" s="104"/>
      <c r="AT65" s="104"/>
      <c r="AU65" s="268"/>
    </row>
    <row r="66" spans="1:47" ht="33" customHeight="1" thickBo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62" t="str">
        <f>IF(基本情報入力シート!AA87="","",基本情報入力シート!AA87)</f>
        <v/>
      </c>
      <c r="S66" s="263"/>
      <c r="T66" s="264"/>
      <c r="U66" s="265" t="str">
        <f>IF(P66="","",VLOOKUP(P66,数式用!$A$5:$I$28,MATCH(T66,数式用!$H$4:$I$4,0)+7,0))</f>
        <v/>
      </c>
      <c r="V66" s="266"/>
      <c r="W66" s="100" t="s">
        <v>226</v>
      </c>
      <c r="X66" s="267"/>
      <c r="Y66" s="99" t="s">
        <v>227</v>
      </c>
      <c r="Z66" s="267"/>
      <c r="AA66" s="171" t="s">
        <v>228</v>
      </c>
      <c r="AB66" s="267"/>
      <c r="AC66" s="99" t="s">
        <v>227</v>
      </c>
      <c r="AD66" s="267"/>
      <c r="AE66" s="99" t="s">
        <v>229</v>
      </c>
      <c r="AF66" s="242" t="s">
        <v>230</v>
      </c>
      <c r="AG66" s="243" t="str">
        <f t="shared" si="5"/>
        <v/>
      </c>
      <c r="AH66" s="244" t="s">
        <v>231</v>
      </c>
      <c r="AI66" s="245" t="str">
        <f t="shared" si="8"/>
        <v/>
      </c>
      <c r="AK66" s="102" t="str">
        <f t="shared" si="6"/>
        <v>○</v>
      </c>
      <c r="AL66" s="103" t="str">
        <f t="shared" si="7"/>
        <v/>
      </c>
      <c r="AM66" s="104"/>
      <c r="AN66" s="104"/>
      <c r="AO66" s="104"/>
      <c r="AP66" s="104"/>
      <c r="AQ66" s="104"/>
      <c r="AR66" s="104"/>
      <c r="AS66" s="104"/>
      <c r="AT66" s="104"/>
      <c r="AU66" s="268"/>
    </row>
    <row r="67" spans="1:47" ht="33" customHeight="1" thickBo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62" t="str">
        <f>IF(基本情報入力シート!AA88="","",基本情報入力シート!AA88)</f>
        <v/>
      </c>
      <c r="S67" s="263"/>
      <c r="T67" s="264"/>
      <c r="U67" s="265" t="str">
        <f>IF(P67="","",VLOOKUP(P67,数式用!$A$5:$I$28,MATCH(T67,数式用!$H$4:$I$4,0)+7,0))</f>
        <v/>
      </c>
      <c r="V67" s="266"/>
      <c r="W67" s="100" t="s">
        <v>226</v>
      </c>
      <c r="X67" s="267"/>
      <c r="Y67" s="99" t="s">
        <v>227</v>
      </c>
      <c r="Z67" s="267"/>
      <c r="AA67" s="171" t="s">
        <v>228</v>
      </c>
      <c r="AB67" s="267"/>
      <c r="AC67" s="99" t="s">
        <v>227</v>
      </c>
      <c r="AD67" s="267"/>
      <c r="AE67" s="99" t="s">
        <v>229</v>
      </c>
      <c r="AF67" s="242" t="s">
        <v>230</v>
      </c>
      <c r="AG67" s="243" t="str">
        <f t="shared" si="5"/>
        <v/>
      </c>
      <c r="AH67" s="244" t="s">
        <v>231</v>
      </c>
      <c r="AI67" s="245" t="str">
        <f t="shared" si="8"/>
        <v/>
      </c>
      <c r="AK67" s="102" t="str">
        <f t="shared" si="6"/>
        <v>○</v>
      </c>
      <c r="AL67" s="103" t="str">
        <f t="shared" si="7"/>
        <v/>
      </c>
      <c r="AM67" s="104"/>
      <c r="AN67" s="104"/>
      <c r="AO67" s="104"/>
      <c r="AP67" s="104"/>
      <c r="AQ67" s="104"/>
      <c r="AR67" s="104"/>
      <c r="AS67" s="104"/>
      <c r="AT67" s="104"/>
      <c r="AU67" s="268"/>
    </row>
    <row r="68" spans="1:47" ht="33" customHeight="1" thickBo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62" t="str">
        <f>IF(基本情報入力シート!AA89="","",基本情報入力シート!AA89)</f>
        <v/>
      </c>
      <c r="S68" s="263"/>
      <c r="T68" s="264"/>
      <c r="U68" s="265" t="str">
        <f>IF(P68="","",VLOOKUP(P68,数式用!$A$5:$I$28,MATCH(T68,数式用!$H$4:$I$4,0)+7,0))</f>
        <v/>
      </c>
      <c r="V68" s="266"/>
      <c r="W68" s="100" t="s">
        <v>226</v>
      </c>
      <c r="X68" s="267"/>
      <c r="Y68" s="99" t="s">
        <v>227</v>
      </c>
      <c r="Z68" s="267"/>
      <c r="AA68" s="171" t="s">
        <v>228</v>
      </c>
      <c r="AB68" s="267"/>
      <c r="AC68" s="99" t="s">
        <v>227</v>
      </c>
      <c r="AD68" s="267"/>
      <c r="AE68" s="99" t="s">
        <v>229</v>
      </c>
      <c r="AF68" s="242" t="s">
        <v>230</v>
      </c>
      <c r="AG68" s="243" t="str">
        <f t="shared" si="5"/>
        <v/>
      </c>
      <c r="AH68" s="244" t="s">
        <v>231</v>
      </c>
      <c r="AI68" s="245" t="str">
        <f t="shared" si="8"/>
        <v/>
      </c>
      <c r="AK68" s="102" t="str">
        <f t="shared" si="6"/>
        <v>○</v>
      </c>
      <c r="AL68" s="103" t="str">
        <f t="shared" si="7"/>
        <v/>
      </c>
      <c r="AM68" s="104"/>
      <c r="AN68" s="104"/>
      <c r="AO68" s="104"/>
      <c r="AP68" s="104"/>
      <c r="AQ68" s="104"/>
      <c r="AR68" s="104"/>
      <c r="AS68" s="104"/>
      <c r="AT68" s="104"/>
      <c r="AU68" s="268"/>
    </row>
    <row r="69" spans="1:47" ht="33" customHeight="1" thickBo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62" t="str">
        <f>IF(基本情報入力シート!AA90="","",基本情報入力シート!AA90)</f>
        <v/>
      </c>
      <c r="S69" s="263"/>
      <c r="T69" s="264"/>
      <c r="U69" s="265" t="str">
        <f>IF(P69="","",VLOOKUP(P69,数式用!$A$5:$I$28,MATCH(T69,数式用!$H$4:$I$4,0)+7,0))</f>
        <v/>
      </c>
      <c r="V69" s="266"/>
      <c r="W69" s="100" t="s">
        <v>226</v>
      </c>
      <c r="X69" s="267"/>
      <c r="Y69" s="99" t="s">
        <v>227</v>
      </c>
      <c r="Z69" s="267"/>
      <c r="AA69" s="171" t="s">
        <v>228</v>
      </c>
      <c r="AB69" s="267"/>
      <c r="AC69" s="99" t="s">
        <v>227</v>
      </c>
      <c r="AD69" s="267"/>
      <c r="AE69" s="99" t="s">
        <v>229</v>
      </c>
      <c r="AF69" s="242" t="s">
        <v>230</v>
      </c>
      <c r="AG69" s="243" t="str">
        <f t="shared" si="5"/>
        <v/>
      </c>
      <c r="AH69" s="244" t="s">
        <v>231</v>
      </c>
      <c r="AI69" s="245" t="str">
        <f t="shared" si="8"/>
        <v/>
      </c>
      <c r="AK69" s="102" t="str">
        <f t="shared" si="6"/>
        <v>○</v>
      </c>
      <c r="AL69" s="103" t="str">
        <f t="shared" si="7"/>
        <v/>
      </c>
      <c r="AM69" s="104"/>
      <c r="AN69" s="104"/>
      <c r="AO69" s="104"/>
      <c r="AP69" s="104"/>
      <c r="AQ69" s="104"/>
      <c r="AR69" s="104"/>
      <c r="AS69" s="104"/>
      <c r="AT69" s="104"/>
      <c r="AU69" s="268"/>
    </row>
    <row r="70" spans="1:47" ht="33" customHeight="1" thickBo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62" t="str">
        <f>IF(基本情報入力シート!AA91="","",基本情報入力シート!AA91)</f>
        <v/>
      </c>
      <c r="S70" s="263"/>
      <c r="T70" s="264"/>
      <c r="U70" s="265" t="str">
        <f>IF(P70="","",VLOOKUP(P70,数式用!$A$5:$I$28,MATCH(T70,数式用!$H$4:$I$4,0)+7,0))</f>
        <v/>
      </c>
      <c r="V70" s="266"/>
      <c r="W70" s="100" t="s">
        <v>226</v>
      </c>
      <c r="X70" s="267"/>
      <c r="Y70" s="99" t="s">
        <v>227</v>
      </c>
      <c r="Z70" s="267"/>
      <c r="AA70" s="171" t="s">
        <v>228</v>
      </c>
      <c r="AB70" s="267"/>
      <c r="AC70" s="99" t="s">
        <v>227</v>
      </c>
      <c r="AD70" s="267"/>
      <c r="AE70" s="99" t="s">
        <v>229</v>
      </c>
      <c r="AF70" s="242" t="s">
        <v>230</v>
      </c>
      <c r="AG70" s="243" t="str">
        <f t="shared" si="5"/>
        <v/>
      </c>
      <c r="AH70" s="244" t="s">
        <v>231</v>
      </c>
      <c r="AI70" s="245" t="str">
        <f t="shared" si="8"/>
        <v/>
      </c>
      <c r="AK70" s="102" t="str">
        <f t="shared" si="6"/>
        <v>○</v>
      </c>
      <c r="AL70" s="103" t="str">
        <f t="shared" si="7"/>
        <v/>
      </c>
      <c r="AM70" s="104"/>
      <c r="AN70" s="104"/>
      <c r="AO70" s="104"/>
      <c r="AP70" s="104"/>
      <c r="AQ70" s="104"/>
      <c r="AR70" s="104"/>
      <c r="AS70" s="104"/>
      <c r="AT70" s="104"/>
      <c r="AU70" s="268"/>
    </row>
    <row r="71" spans="1:47" ht="33" customHeight="1" thickBo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62" t="str">
        <f>IF(基本情報入力シート!AA92="","",基本情報入力シート!AA92)</f>
        <v/>
      </c>
      <c r="S71" s="263"/>
      <c r="T71" s="264"/>
      <c r="U71" s="265" t="str">
        <f>IF(P71="","",VLOOKUP(P71,数式用!$A$5:$I$28,MATCH(T71,数式用!$H$4:$I$4,0)+7,0))</f>
        <v/>
      </c>
      <c r="V71" s="266"/>
      <c r="W71" s="100" t="s">
        <v>226</v>
      </c>
      <c r="X71" s="267"/>
      <c r="Y71" s="99" t="s">
        <v>227</v>
      </c>
      <c r="Z71" s="267"/>
      <c r="AA71" s="171" t="s">
        <v>228</v>
      </c>
      <c r="AB71" s="267"/>
      <c r="AC71" s="99" t="s">
        <v>227</v>
      </c>
      <c r="AD71" s="267"/>
      <c r="AE71" s="99" t="s">
        <v>229</v>
      </c>
      <c r="AF71" s="242" t="s">
        <v>230</v>
      </c>
      <c r="AG71" s="243" t="str">
        <f t="shared" si="5"/>
        <v/>
      </c>
      <c r="AH71" s="244" t="s">
        <v>231</v>
      </c>
      <c r="AI71" s="245" t="str">
        <f t="shared" si="8"/>
        <v/>
      </c>
      <c r="AK71" s="102" t="str">
        <f t="shared" si="6"/>
        <v>○</v>
      </c>
      <c r="AL71" s="103" t="str">
        <f t="shared" si="7"/>
        <v/>
      </c>
      <c r="AM71" s="104"/>
      <c r="AN71" s="104"/>
      <c r="AO71" s="104"/>
      <c r="AP71" s="104"/>
      <c r="AQ71" s="104"/>
      <c r="AR71" s="104"/>
      <c r="AS71" s="104"/>
      <c r="AT71" s="104"/>
      <c r="AU71" s="268"/>
    </row>
    <row r="72" spans="1:47" ht="33" customHeight="1" thickBo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62" t="str">
        <f>IF(基本情報入力シート!AA93="","",基本情報入力シート!AA93)</f>
        <v/>
      </c>
      <c r="S72" s="263"/>
      <c r="T72" s="264"/>
      <c r="U72" s="265" t="str">
        <f>IF(P72="","",VLOOKUP(P72,数式用!$A$5:$I$28,MATCH(T72,数式用!$H$4:$I$4,0)+7,0))</f>
        <v/>
      </c>
      <c r="V72" s="266"/>
      <c r="W72" s="100" t="s">
        <v>226</v>
      </c>
      <c r="X72" s="267"/>
      <c r="Y72" s="99" t="s">
        <v>227</v>
      </c>
      <c r="Z72" s="267"/>
      <c r="AA72" s="171" t="s">
        <v>228</v>
      </c>
      <c r="AB72" s="267"/>
      <c r="AC72" s="99" t="s">
        <v>227</v>
      </c>
      <c r="AD72" s="267"/>
      <c r="AE72" s="99" t="s">
        <v>229</v>
      </c>
      <c r="AF72" s="242" t="s">
        <v>230</v>
      </c>
      <c r="AG72" s="243" t="str">
        <f t="shared" si="5"/>
        <v/>
      </c>
      <c r="AH72" s="244" t="s">
        <v>231</v>
      </c>
      <c r="AI72" s="245" t="str">
        <f t="shared" si="8"/>
        <v/>
      </c>
      <c r="AK72" s="102" t="str">
        <f t="shared" si="6"/>
        <v>○</v>
      </c>
      <c r="AL72" s="103" t="str">
        <f t="shared" si="7"/>
        <v/>
      </c>
      <c r="AM72" s="104"/>
      <c r="AN72" s="104"/>
      <c r="AO72" s="104"/>
      <c r="AP72" s="104"/>
      <c r="AQ72" s="104"/>
      <c r="AR72" s="104"/>
      <c r="AS72" s="104"/>
      <c r="AT72" s="104"/>
      <c r="AU72" s="268"/>
    </row>
    <row r="73" spans="1:47" ht="33" customHeight="1" thickBo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62" t="str">
        <f>IF(基本情報入力シート!AA94="","",基本情報入力シート!AA94)</f>
        <v/>
      </c>
      <c r="S73" s="263"/>
      <c r="T73" s="264"/>
      <c r="U73" s="265" t="str">
        <f>IF(P73="","",VLOOKUP(P73,数式用!$A$5:$I$28,MATCH(T73,数式用!$H$4:$I$4,0)+7,0))</f>
        <v/>
      </c>
      <c r="V73" s="266"/>
      <c r="W73" s="100" t="s">
        <v>226</v>
      </c>
      <c r="X73" s="267"/>
      <c r="Y73" s="99" t="s">
        <v>227</v>
      </c>
      <c r="Z73" s="267"/>
      <c r="AA73" s="171" t="s">
        <v>228</v>
      </c>
      <c r="AB73" s="267"/>
      <c r="AC73" s="99" t="s">
        <v>227</v>
      </c>
      <c r="AD73" s="267"/>
      <c r="AE73" s="99" t="s">
        <v>229</v>
      </c>
      <c r="AF73" s="242" t="s">
        <v>230</v>
      </c>
      <c r="AG73" s="243" t="str">
        <f t="shared" si="5"/>
        <v/>
      </c>
      <c r="AH73" s="244" t="s">
        <v>231</v>
      </c>
      <c r="AI73" s="245" t="str">
        <f t="shared" si="8"/>
        <v/>
      </c>
      <c r="AK73" s="102" t="str">
        <f t="shared" si="6"/>
        <v>○</v>
      </c>
      <c r="AL73" s="103" t="str">
        <f t="shared" si="7"/>
        <v/>
      </c>
      <c r="AM73" s="104"/>
      <c r="AN73" s="104"/>
      <c r="AO73" s="104"/>
      <c r="AP73" s="104"/>
      <c r="AQ73" s="104"/>
      <c r="AR73" s="104"/>
      <c r="AS73" s="104"/>
      <c r="AT73" s="104"/>
      <c r="AU73" s="268"/>
    </row>
    <row r="74" spans="1:47" ht="33" customHeight="1" thickBo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62" t="str">
        <f>IF(基本情報入力シート!AA95="","",基本情報入力シート!AA95)</f>
        <v/>
      </c>
      <c r="S74" s="263"/>
      <c r="T74" s="264"/>
      <c r="U74" s="265" t="str">
        <f>IF(P74="","",VLOOKUP(P74,数式用!$A$5:$I$28,MATCH(T74,数式用!$H$4:$I$4,0)+7,0))</f>
        <v/>
      </c>
      <c r="V74" s="266"/>
      <c r="W74" s="100" t="s">
        <v>226</v>
      </c>
      <c r="X74" s="267"/>
      <c r="Y74" s="99" t="s">
        <v>227</v>
      </c>
      <c r="Z74" s="267"/>
      <c r="AA74" s="171" t="s">
        <v>228</v>
      </c>
      <c r="AB74" s="267"/>
      <c r="AC74" s="99" t="s">
        <v>227</v>
      </c>
      <c r="AD74" s="267"/>
      <c r="AE74" s="99" t="s">
        <v>229</v>
      </c>
      <c r="AF74" s="242" t="s">
        <v>230</v>
      </c>
      <c r="AG74" s="243" t="str">
        <f t="shared" si="5"/>
        <v/>
      </c>
      <c r="AH74" s="244" t="s">
        <v>231</v>
      </c>
      <c r="AI74" s="245" t="str">
        <f t="shared" si="8"/>
        <v/>
      </c>
      <c r="AK74" s="102" t="str">
        <f t="shared" si="6"/>
        <v>○</v>
      </c>
      <c r="AL74" s="103" t="str">
        <f t="shared" si="7"/>
        <v/>
      </c>
      <c r="AM74" s="104"/>
      <c r="AN74" s="104"/>
      <c r="AO74" s="104"/>
      <c r="AP74" s="104"/>
      <c r="AQ74" s="104"/>
      <c r="AR74" s="104"/>
      <c r="AS74" s="104"/>
      <c r="AT74" s="104"/>
      <c r="AU74" s="268"/>
    </row>
    <row r="75" spans="1:47" ht="33" customHeight="1" thickBo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62" t="str">
        <f>IF(基本情報入力シート!AA96="","",基本情報入力シート!AA96)</f>
        <v/>
      </c>
      <c r="S75" s="263"/>
      <c r="T75" s="264"/>
      <c r="U75" s="265" t="str">
        <f>IF(P75="","",VLOOKUP(P75,数式用!$A$5:$I$28,MATCH(T75,数式用!$H$4:$I$4,0)+7,0))</f>
        <v/>
      </c>
      <c r="V75" s="266"/>
      <c r="W75" s="100" t="s">
        <v>226</v>
      </c>
      <c r="X75" s="267"/>
      <c r="Y75" s="99" t="s">
        <v>227</v>
      </c>
      <c r="Z75" s="267"/>
      <c r="AA75" s="171" t="s">
        <v>228</v>
      </c>
      <c r="AB75" s="267"/>
      <c r="AC75" s="99" t="s">
        <v>227</v>
      </c>
      <c r="AD75" s="267"/>
      <c r="AE75" s="99" t="s">
        <v>229</v>
      </c>
      <c r="AF75" s="242" t="s">
        <v>230</v>
      </c>
      <c r="AG75" s="243" t="str">
        <f t="shared" si="5"/>
        <v/>
      </c>
      <c r="AH75" s="244" t="s">
        <v>231</v>
      </c>
      <c r="AI75" s="245" t="str">
        <f t="shared" si="8"/>
        <v/>
      </c>
      <c r="AK75" s="102" t="str">
        <f t="shared" si="6"/>
        <v>○</v>
      </c>
      <c r="AL75" s="103" t="str">
        <f t="shared" si="7"/>
        <v/>
      </c>
      <c r="AM75" s="104"/>
      <c r="AN75" s="104"/>
      <c r="AO75" s="104"/>
      <c r="AP75" s="104"/>
      <c r="AQ75" s="104"/>
      <c r="AR75" s="104"/>
      <c r="AS75" s="104"/>
      <c r="AT75" s="104"/>
      <c r="AU75" s="268"/>
    </row>
    <row r="76" spans="1:47" ht="33" customHeight="1" thickBo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62" t="str">
        <f>IF(基本情報入力シート!AA97="","",基本情報入力シート!AA97)</f>
        <v/>
      </c>
      <c r="S76" s="263"/>
      <c r="T76" s="264"/>
      <c r="U76" s="265" t="str">
        <f>IF(P76="","",VLOOKUP(P76,数式用!$A$5:$I$28,MATCH(T76,数式用!$H$4:$I$4,0)+7,0))</f>
        <v/>
      </c>
      <c r="V76" s="266"/>
      <c r="W76" s="100" t="s">
        <v>226</v>
      </c>
      <c r="X76" s="267"/>
      <c r="Y76" s="99" t="s">
        <v>227</v>
      </c>
      <c r="Z76" s="267"/>
      <c r="AA76" s="171" t="s">
        <v>228</v>
      </c>
      <c r="AB76" s="267"/>
      <c r="AC76" s="99" t="s">
        <v>227</v>
      </c>
      <c r="AD76" s="267"/>
      <c r="AE76" s="99" t="s">
        <v>229</v>
      </c>
      <c r="AF76" s="242" t="s">
        <v>230</v>
      </c>
      <c r="AG76" s="243" t="str">
        <f t="shared" si="5"/>
        <v/>
      </c>
      <c r="AH76" s="244" t="s">
        <v>231</v>
      </c>
      <c r="AI76" s="245" t="str">
        <f t="shared" ref="AI76:AI111" si="9">IFERROR(ROUNDDOWN(ROUND(Q76*R76,0)*U76,0)*AG76,"")</f>
        <v/>
      </c>
      <c r="AK76" s="102" t="str">
        <f t="shared" si="6"/>
        <v>○</v>
      </c>
      <c r="AL76" s="103" t="str">
        <f t="shared" si="7"/>
        <v/>
      </c>
      <c r="AM76" s="104"/>
      <c r="AN76" s="104"/>
      <c r="AO76" s="104"/>
      <c r="AP76" s="104"/>
      <c r="AQ76" s="104"/>
      <c r="AR76" s="104"/>
      <c r="AS76" s="104"/>
      <c r="AT76" s="104"/>
      <c r="AU76" s="268"/>
    </row>
    <row r="77" spans="1:47" ht="33" customHeight="1" thickBo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62" t="str">
        <f>IF(基本情報入力シート!AA98="","",基本情報入力シート!AA98)</f>
        <v/>
      </c>
      <c r="S77" s="263"/>
      <c r="T77" s="264"/>
      <c r="U77" s="265" t="str">
        <f>IF(P77="","",VLOOKUP(P77,数式用!$A$5:$I$28,MATCH(T77,数式用!$H$4:$I$4,0)+7,0))</f>
        <v/>
      </c>
      <c r="V77" s="266"/>
      <c r="W77" s="100" t="s">
        <v>226</v>
      </c>
      <c r="X77" s="267"/>
      <c r="Y77" s="99" t="s">
        <v>227</v>
      </c>
      <c r="Z77" s="267"/>
      <c r="AA77" s="171" t="s">
        <v>228</v>
      </c>
      <c r="AB77" s="267"/>
      <c r="AC77" s="99" t="s">
        <v>227</v>
      </c>
      <c r="AD77" s="267"/>
      <c r="AE77" s="99" t="s">
        <v>229</v>
      </c>
      <c r="AF77" s="242" t="s">
        <v>230</v>
      </c>
      <c r="AG77" s="243" t="str">
        <f t="shared" si="5"/>
        <v/>
      </c>
      <c r="AH77" s="244" t="s">
        <v>231</v>
      </c>
      <c r="AI77" s="245" t="str">
        <f t="shared" si="9"/>
        <v/>
      </c>
      <c r="AK77" s="102" t="str">
        <f t="shared" si="6"/>
        <v>○</v>
      </c>
      <c r="AL77" s="103" t="str">
        <f t="shared" si="7"/>
        <v/>
      </c>
      <c r="AM77" s="104"/>
      <c r="AN77" s="104"/>
      <c r="AO77" s="104"/>
      <c r="AP77" s="104"/>
      <c r="AQ77" s="104"/>
      <c r="AR77" s="104"/>
      <c r="AS77" s="104"/>
      <c r="AT77" s="104"/>
      <c r="AU77" s="268"/>
    </row>
    <row r="78" spans="1:47" ht="33" customHeight="1" thickBo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62" t="str">
        <f>IF(基本情報入力シート!AA99="","",基本情報入力シート!AA99)</f>
        <v/>
      </c>
      <c r="S78" s="263"/>
      <c r="T78" s="264"/>
      <c r="U78" s="265" t="str">
        <f>IF(P78="","",VLOOKUP(P78,数式用!$A$5:$I$28,MATCH(T78,数式用!$H$4:$I$4,0)+7,0))</f>
        <v/>
      </c>
      <c r="V78" s="266"/>
      <c r="W78" s="100" t="s">
        <v>226</v>
      </c>
      <c r="X78" s="267"/>
      <c r="Y78" s="99" t="s">
        <v>227</v>
      </c>
      <c r="Z78" s="267"/>
      <c r="AA78" s="171" t="s">
        <v>228</v>
      </c>
      <c r="AB78" s="267"/>
      <c r="AC78" s="99" t="s">
        <v>227</v>
      </c>
      <c r="AD78" s="267"/>
      <c r="AE78" s="99" t="s">
        <v>229</v>
      </c>
      <c r="AF78" s="242" t="s">
        <v>230</v>
      </c>
      <c r="AG78" s="243" t="str">
        <f t="shared" si="5"/>
        <v/>
      </c>
      <c r="AH78" s="244" t="s">
        <v>231</v>
      </c>
      <c r="AI78" s="245" t="str">
        <f t="shared" si="9"/>
        <v/>
      </c>
      <c r="AK78" s="102" t="str">
        <f t="shared" si="6"/>
        <v>○</v>
      </c>
      <c r="AL78" s="103" t="str">
        <f t="shared" si="7"/>
        <v/>
      </c>
      <c r="AM78" s="104"/>
      <c r="AN78" s="104"/>
      <c r="AO78" s="104"/>
      <c r="AP78" s="104"/>
      <c r="AQ78" s="104"/>
      <c r="AR78" s="104"/>
      <c r="AS78" s="104"/>
      <c r="AT78" s="104"/>
      <c r="AU78" s="268"/>
    </row>
    <row r="79" spans="1:47" ht="33" customHeight="1" thickBo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62" t="str">
        <f>IF(基本情報入力シート!AA100="","",基本情報入力シート!AA100)</f>
        <v/>
      </c>
      <c r="S79" s="263"/>
      <c r="T79" s="264"/>
      <c r="U79" s="265" t="str">
        <f>IF(P79="","",VLOOKUP(P79,数式用!$A$5:$I$28,MATCH(T79,数式用!$H$4:$I$4,0)+7,0))</f>
        <v/>
      </c>
      <c r="V79" s="266"/>
      <c r="W79" s="100" t="s">
        <v>226</v>
      </c>
      <c r="X79" s="267"/>
      <c r="Y79" s="99" t="s">
        <v>227</v>
      </c>
      <c r="Z79" s="267"/>
      <c r="AA79" s="171" t="s">
        <v>228</v>
      </c>
      <c r="AB79" s="267"/>
      <c r="AC79" s="99" t="s">
        <v>227</v>
      </c>
      <c r="AD79" s="267"/>
      <c r="AE79" s="99" t="s">
        <v>229</v>
      </c>
      <c r="AF79" s="242" t="s">
        <v>230</v>
      </c>
      <c r="AG79" s="243" t="str">
        <f t="shared" si="5"/>
        <v/>
      </c>
      <c r="AH79" s="244" t="s">
        <v>231</v>
      </c>
      <c r="AI79" s="245" t="str">
        <f t="shared" si="9"/>
        <v/>
      </c>
      <c r="AK79" s="102" t="str">
        <f t="shared" si="6"/>
        <v>○</v>
      </c>
      <c r="AL79" s="103" t="str">
        <f t="shared" si="7"/>
        <v/>
      </c>
      <c r="AM79" s="104"/>
      <c r="AN79" s="104"/>
      <c r="AO79" s="104"/>
      <c r="AP79" s="104"/>
      <c r="AQ79" s="104"/>
      <c r="AR79" s="104"/>
      <c r="AS79" s="104"/>
      <c r="AT79" s="104"/>
      <c r="AU79" s="268"/>
    </row>
    <row r="80" spans="1:47" ht="33" customHeight="1" thickBo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62" t="str">
        <f>IF(基本情報入力シート!AA101="","",基本情報入力シート!AA101)</f>
        <v/>
      </c>
      <c r="S80" s="263"/>
      <c r="T80" s="264"/>
      <c r="U80" s="265" t="str">
        <f>IF(P80="","",VLOOKUP(P80,数式用!$A$5:$I$28,MATCH(T80,数式用!$H$4:$I$4,0)+7,0))</f>
        <v/>
      </c>
      <c r="V80" s="266"/>
      <c r="W80" s="100" t="s">
        <v>226</v>
      </c>
      <c r="X80" s="267"/>
      <c r="Y80" s="99" t="s">
        <v>227</v>
      </c>
      <c r="Z80" s="267"/>
      <c r="AA80" s="171" t="s">
        <v>228</v>
      </c>
      <c r="AB80" s="267"/>
      <c r="AC80" s="99" t="s">
        <v>227</v>
      </c>
      <c r="AD80" s="267"/>
      <c r="AE80" s="99" t="s">
        <v>229</v>
      </c>
      <c r="AF80" s="242" t="s">
        <v>230</v>
      </c>
      <c r="AG80" s="243" t="str">
        <f t="shared" si="5"/>
        <v/>
      </c>
      <c r="AH80" s="244" t="s">
        <v>231</v>
      </c>
      <c r="AI80" s="245" t="str">
        <f t="shared" si="9"/>
        <v/>
      </c>
      <c r="AK80" s="102" t="str">
        <f t="shared" si="6"/>
        <v>○</v>
      </c>
      <c r="AL80" s="103" t="str">
        <f t="shared" si="7"/>
        <v/>
      </c>
      <c r="AM80" s="104"/>
      <c r="AN80" s="104"/>
      <c r="AO80" s="104"/>
      <c r="AP80" s="104"/>
      <c r="AQ80" s="104"/>
      <c r="AR80" s="104"/>
      <c r="AS80" s="104"/>
      <c r="AT80" s="104"/>
      <c r="AU80" s="268"/>
    </row>
    <row r="81" spans="1:47" ht="33" customHeight="1" thickBo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62" t="str">
        <f>IF(基本情報入力シート!AA102="","",基本情報入力シート!AA102)</f>
        <v/>
      </c>
      <c r="S81" s="263"/>
      <c r="T81" s="264"/>
      <c r="U81" s="265" t="str">
        <f>IF(P81="","",VLOOKUP(P81,数式用!$A$5:$I$28,MATCH(T81,数式用!$H$4:$I$4,0)+7,0))</f>
        <v/>
      </c>
      <c r="V81" s="266"/>
      <c r="W81" s="100" t="s">
        <v>226</v>
      </c>
      <c r="X81" s="267"/>
      <c r="Y81" s="99" t="s">
        <v>227</v>
      </c>
      <c r="Z81" s="267"/>
      <c r="AA81" s="171" t="s">
        <v>228</v>
      </c>
      <c r="AB81" s="267"/>
      <c r="AC81" s="99" t="s">
        <v>227</v>
      </c>
      <c r="AD81" s="267"/>
      <c r="AE81" s="99" t="s">
        <v>229</v>
      </c>
      <c r="AF81" s="242" t="s">
        <v>230</v>
      </c>
      <c r="AG81" s="243" t="str">
        <f t="shared" ref="AG81:AG111" si="10">IF(X81&gt;=1,(AB81*12+AD81)-(X81*12+Z81)+1,"")</f>
        <v/>
      </c>
      <c r="AH81" s="244" t="s">
        <v>231</v>
      </c>
      <c r="AI81" s="245" t="str">
        <f t="shared" si="9"/>
        <v/>
      </c>
      <c r="AK81" s="102" t="str">
        <f t="shared" si="6"/>
        <v>○</v>
      </c>
      <c r="AL81" s="103" t="str">
        <f t="shared" si="7"/>
        <v/>
      </c>
      <c r="AM81" s="104"/>
      <c r="AN81" s="104"/>
      <c r="AO81" s="104"/>
      <c r="AP81" s="104"/>
      <c r="AQ81" s="104"/>
      <c r="AR81" s="104"/>
      <c r="AS81" s="104"/>
      <c r="AT81" s="104"/>
      <c r="AU81" s="268"/>
    </row>
    <row r="82" spans="1:47" ht="33" customHeight="1" thickBo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62" t="str">
        <f>IF(基本情報入力シート!AA103="","",基本情報入力シート!AA103)</f>
        <v/>
      </c>
      <c r="S82" s="263"/>
      <c r="T82" s="264"/>
      <c r="U82" s="265" t="str">
        <f>IF(P82="","",VLOOKUP(P82,数式用!$A$5:$I$28,MATCH(T82,数式用!$H$4:$I$4,0)+7,0))</f>
        <v/>
      </c>
      <c r="V82" s="266"/>
      <c r="W82" s="100" t="s">
        <v>226</v>
      </c>
      <c r="X82" s="267"/>
      <c r="Y82" s="99" t="s">
        <v>227</v>
      </c>
      <c r="Z82" s="267"/>
      <c r="AA82" s="171" t="s">
        <v>228</v>
      </c>
      <c r="AB82" s="267"/>
      <c r="AC82" s="99" t="s">
        <v>227</v>
      </c>
      <c r="AD82" s="267"/>
      <c r="AE82" s="99" t="s">
        <v>229</v>
      </c>
      <c r="AF82" s="242" t="s">
        <v>230</v>
      </c>
      <c r="AG82" s="243" t="str">
        <f t="shared" si="10"/>
        <v/>
      </c>
      <c r="AH82" s="244" t="s">
        <v>231</v>
      </c>
      <c r="AI82" s="245" t="str">
        <f t="shared" si="9"/>
        <v/>
      </c>
      <c r="AK82" s="102" t="str">
        <f t="shared" si="6"/>
        <v>○</v>
      </c>
      <c r="AL82" s="103" t="str">
        <f t="shared" si="7"/>
        <v/>
      </c>
      <c r="AM82" s="104"/>
      <c r="AN82" s="104"/>
      <c r="AO82" s="104"/>
      <c r="AP82" s="104"/>
      <c r="AQ82" s="104"/>
      <c r="AR82" s="104"/>
      <c r="AS82" s="104"/>
      <c r="AT82" s="104"/>
      <c r="AU82" s="268"/>
    </row>
    <row r="83" spans="1:47" ht="33" customHeight="1" thickBo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62" t="str">
        <f>IF(基本情報入力シート!AA104="","",基本情報入力シート!AA104)</f>
        <v/>
      </c>
      <c r="S83" s="263"/>
      <c r="T83" s="264"/>
      <c r="U83" s="265" t="str">
        <f>IF(P83="","",VLOOKUP(P83,数式用!$A$5:$I$28,MATCH(T83,数式用!$H$4:$I$4,0)+7,0))</f>
        <v/>
      </c>
      <c r="V83" s="266"/>
      <c r="W83" s="100" t="s">
        <v>226</v>
      </c>
      <c r="X83" s="267"/>
      <c r="Y83" s="99" t="s">
        <v>227</v>
      </c>
      <c r="Z83" s="267"/>
      <c r="AA83" s="171" t="s">
        <v>228</v>
      </c>
      <c r="AB83" s="267"/>
      <c r="AC83" s="99" t="s">
        <v>227</v>
      </c>
      <c r="AD83" s="267"/>
      <c r="AE83" s="99" t="s">
        <v>229</v>
      </c>
      <c r="AF83" s="242" t="s">
        <v>230</v>
      </c>
      <c r="AG83" s="243" t="str">
        <f t="shared" si="10"/>
        <v/>
      </c>
      <c r="AH83" s="244" t="s">
        <v>231</v>
      </c>
      <c r="AI83" s="245" t="str">
        <f t="shared" si="9"/>
        <v/>
      </c>
      <c r="AK83" s="102" t="str">
        <f t="shared" ref="AK83:AK111" si="11">IFERROR(IF(AND(T83="特定加算Ⅰ",OR(V83="",V83="-",V83="いずれも取得していない")),"☓","○"),"")</f>
        <v>○</v>
      </c>
      <c r="AL83" s="103" t="str">
        <f t="shared" ref="AL83:AL111" si="12">IFERROR(IF(AND(T83="特定加算Ⅰ",OR(V83="",V83="-",V83="いずれも取得していない")),"！特定加算Ⅰが選択されています。該当する介護福祉士配置等要件を選択してください。",""),"")</f>
        <v/>
      </c>
      <c r="AM83" s="104"/>
      <c r="AN83" s="104"/>
      <c r="AO83" s="104"/>
      <c r="AP83" s="104"/>
      <c r="AQ83" s="104"/>
      <c r="AR83" s="104"/>
      <c r="AS83" s="104"/>
      <c r="AT83" s="104"/>
      <c r="AU83" s="268"/>
    </row>
    <row r="84" spans="1:47" ht="33" customHeight="1" thickBo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62" t="str">
        <f>IF(基本情報入力シート!AA105="","",基本情報入力シート!AA105)</f>
        <v/>
      </c>
      <c r="S84" s="263"/>
      <c r="T84" s="264"/>
      <c r="U84" s="265" t="str">
        <f>IF(P84="","",VLOOKUP(P84,数式用!$A$5:$I$28,MATCH(T84,数式用!$H$4:$I$4,0)+7,0))</f>
        <v/>
      </c>
      <c r="V84" s="266"/>
      <c r="W84" s="100" t="s">
        <v>226</v>
      </c>
      <c r="X84" s="267"/>
      <c r="Y84" s="99" t="s">
        <v>227</v>
      </c>
      <c r="Z84" s="267"/>
      <c r="AA84" s="171" t="s">
        <v>228</v>
      </c>
      <c r="AB84" s="267"/>
      <c r="AC84" s="99" t="s">
        <v>227</v>
      </c>
      <c r="AD84" s="267"/>
      <c r="AE84" s="99" t="s">
        <v>229</v>
      </c>
      <c r="AF84" s="242" t="s">
        <v>230</v>
      </c>
      <c r="AG84" s="243" t="str">
        <f t="shared" si="10"/>
        <v/>
      </c>
      <c r="AH84" s="244" t="s">
        <v>231</v>
      </c>
      <c r="AI84" s="245" t="str">
        <f t="shared" si="9"/>
        <v/>
      </c>
      <c r="AK84" s="102" t="str">
        <f t="shared" si="11"/>
        <v>○</v>
      </c>
      <c r="AL84" s="103" t="str">
        <f t="shared" si="12"/>
        <v/>
      </c>
      <c r="AM84" s="104"/>
      <c r="AN84" s="104"/>
      <c r="AO84" s="104"/>
      <c r="AP84" s="104"/>
      <c r="AQ84" s="104"/>
      <c r="AR84" s="104"/>
      <c r="AS84" s="104"/>
      <c r="AT84" s="104"/>
      <c r="AU84" s="268"/>
    </row>
    <row r="85" spans="1:47" ht="33" customHeight="1" thickBo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62" t="str">
        <f>IF(基本情報入力シート!AA106="","",基本情報入力シート!AA106)</f>
        <v/>
      </c>
      <c r="S85" s="263"/>
      <c r="T85" s="264"/>
      <c r="U85" s="265" t="str">
        <f>IF(P85="","",VLOOKUP(P85,数式用!$A$5:$I$28,MATCH(T85,数式用!$H$4:$I$4,0)+7,0))</f>
        <v/>
      </c>
      <c r="V85" s="266"/>
      <c r="W85" s="100" t="s">
        <v>226</v>
      </c>
      <c r="X85" s="267"/>
      <c r="Y85" s="99" t="s">
        <v>227</v>
      </c>
      <c r="Z85" s="267"/>
      <c r="AA85" s="171" t="s">
        <v>228</v>
      </c>
      <c r="AB85" s="267"/>
      <c r="AC85" s="99" t="s">
        <v>227</v>
      </c>
      <c r="AD85" s="267"/>
      <c r="AE85" s="99" t="s">
        <v>229</v>
      </c>
      <c r="AF85" s="242" t="s">
        <v>230</v>
      </c>
      <c r="AG85" s="243" t="str">
        <f t="shared" si="10"/>
        <v/>
      </c>
      <c r="AH85" s="244" t="s">
        <v>231</v>
      </c>
      <c r="AI85" s="245" t="str">
        <f t="shared" si="9"/>
        <v/>
      </c>
      <c r="AK85" s="102" t="str">
        <f t="shared" si="11"/>
        <v>○</v>
      </c>
      <c r="AL85" s="103" t="str">
        <f t="shared" si="12"/>
        <v/>
      </c>
      <c r="AM85" s="104"/>
      <c r="AN85" s="104"/>
      <c r="AO85" s="104"/>
      <c r="AP85" s="104"/>
      <c r="AQ85" s="104"/>
      <c r="AR85" s="104"/>
      <c r="AS85" s="104"/>
      <c r="AT85" s="104"/>
      <c r="AU85" s="268"/>
    </row>
    <row r="86" spans="1:47" ht="33" customHeight="1" thickBo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62" t="str">
        <f>IF(基本情報入力シート!AA107="","",基本情報入力シート!AA107)</f>
        <v/>
      </c>
      <c r="S86" s="263"/>
      <c r="T86" s="264"/>
      <c r="U86" s="265" t="str">
        <f>IF(P86="","",VLOOKUP(P86,数式用!$A$5:$I$28,MATCH(T86,数式用!$H$4:$I$4,0)+7,0))</f>
        <v/>
      </c>
      <c r="V86" s="266"/>
      <c r="W86" s="100" t="s">
        <v>226</v>
      </c>
      <c r="X86" s="267"/>
      <c r="Y86" s="99" t="s">
        <v>227</v>
      </c>
      <c r="Z86" s="267"/>
      <c r="AA86" s="171" t="s">
        <v>228</v>
      </c>
      <c r="AB86" s="267"/>
      <c r="AC86" s="99" t="s">
        <v>227</v>
      </c>
      <c r="AD86" s="267"/>
      <c r="AE86" s="99" t="s">
        <v>229</v>
      </c>
      <c r="AF86" s="242" t="s">
        <v>230</v>
      </c>
      <c r="AG86" s="243" t="str">
        <f t="shared" si="10"/>
        <v/>
      </c>
      <c r="AH86" s="244" t="s">
        <v>231</v>
      </c>
      <c r="AI86" s="245" t="str">
        <f t="shared" si="9"/>
        <v/>
      </c>
      <c r="AK86" s="102" t="str">
        <f t="shared" si="11"/>
        <v>○</v>
      </c>
      <c r="AL86" s="103" t="str">
        <f t="shared" si="12"/>
        <v/>
      </c>
      <c r="AM86" s="104"/>
      <c r="AN86" s="104"/>
      <c r="AO86" s="104"/>
      <c r="AP86" s="104"/>
      <c r="AQ86" s="104"/>
      <c r="AR86" s="104"/>
      <c r="AS86" s="104"/>
      <c r="AT86" s="104"/>
      <c r="AU86" s="268"/>
    </row>
    <row r="87" spans="1:47" ht="33" customHeight="1" thickBo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62" t="str">
        <f>IF(基本情報入力シート!AA108="","",基本情報入力シート!AA108)</f>
        <v/>
      </c>
      <c r="S87" s="263"/>
      <c r="T87" s="264"/>
      <c r="U87" s="265" t="str">
        <f>IF(P87="","",VLOOKUP(P87,数式用!$A$5:$I$28,MATCH(T87,数式用!$H$4:$I$4,0)+7,0))</f>
        <v/>
      </c>
      <c r="V87" s="266"/>
      <c r="W87" s="100" t="s">
        <v>226</v>
      </c>
      <c r="X87" s="267"/>
      <c r="Y87" s="99" t="s">
        <v>227</v>
      </c>
      <c r="Z87" s="267"/>
      <c r="AA87" s="171" t="s">
        <v>228</v>
      </c>
      <c r="AB87" s="267"/>
      <c r="AC87" s="99" t="s">
        <v>227</v>
      </c>
      <c r="AD87" s="267"/>
      <c r="AE87" s="99" t="s">
        <v>229</v>
      </c>
      <c r="AF87" s="242" t="s">
        <v>230</v>
      </c>
      <c r="AG87" s="243" t="str">
        <f t="shared" si="10"/>
        <v/>
      </c>
      <c r="AH87" s="244" t="s">
        <v>231</v>
      </c>
      <c r="AI87" s="245" t="str">
        <f t="shared" si="9"/>
        <v/>
      </c>
      <c r="AK87" s="102" t="str">
        <f t="shared" si="11"/>
        <v>○</v>
      </c>
      <c r="AL87" s="103" t="str">
        <f t="shared" si="12"/>
        <v/>
      </c>
      <c r="AM87" s="104"/>
      <c r="AN87" s="104"/>
      <c r="AO87" s="104"/>
      <c r="AP87" s="104"/>
      <c r="AQ87" s="104"/>
      <c r="AR87" s="104"/>
      <c r="AS87" s="104"/>
      <c r="AT87" s="104"/>
      <c r="AU87" s="268"/>
    </row>
    <row r="88" spans="1:47" ht="33" customHeight="1" thickBo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62" t="str">
        <f>IF(基本情報入力シート!AA109="","",基本情報入力シート!AA109)</f>
        <v/>
      </c>
      <c r="S88" s="263"/>
      <c r="T88" s="264"/>
      <c r="U88" s="265" t="str">
        <f>IF(P88="","",VLOOKUP(P88,数式用!$A$5:$I$28,MATCH(T88,数式用!$H$4:$I$4,0)+7,0))</f>
        <v/>
      </c>
      <c r="V88" s="266"/>
      <c r="W88" s="100" t="s">
        <v>226</v>
      </c>
      <c r="X88" s="267"/>
      <c r="Y88" s="99" t="s">
        <v>227</v>
      </c>
      <c r="Z88" s="267"/>
      <c r="AA88" s="171" t="s">
        <v>228</v>
      </c>
      <c r="AB88" s="267"/>
      <c r="AC88" s="99" t="s">
        <v>227</v>
      </c>
      <c r="AD88" s="267"/>
      <c r="AE88" s="99" t="s">
        <v>229</v>
      </c>
      <c r="AF88" s="242" t="s">
        <v>230</v>
      </c>
      <c r="AG88" s="243" t="str">
        <f t="shared" si="10"/>
        <v/>
      </c>
      <c r="AH88" s="244" t="s">
        <v>231</v>
      </c>
      <c r="AI88" s="245" t="str">
        <f t="shared" si="9"/>
        <v/>
      </c>
      <c r="AK88" s="102" t="str">
        <f t="shared" si="11"/>
        <v>○</v>
      </c>
      <c r="AL88" s="103" t="str">
        <f t="shared" si="12"/>
        <v/>
      </c>
      <c r="AM88" s="104"/>
      <c r="AN88" s="104"/>
      <c r="AO88" s="104"/>
      <c r="AP88" s="104"/>
      <c r="AQ88" s="104"/>
      <c r="AR88" s="104"/>
      <c r="AS88" s="104"/>
      <c r="AT88" s="104"/>
      <c r="AU88" s="268"/>
    </row>
    <row r="89" spans="1:47" ht="33" customHeight="1" thickBo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62" t="str">
        <f>IF(基本情報入力シート!AA110="","",基本情報入力シート!AA110)</f>
        <v/>
      </c>
      <c r="S89" s="263"/>
      <c r="T89" s="264"/>
      <c r="U89" s="265" t="str">
        <f>IF(P89="","",VLOOKUP(P89,数式用!$A$5:$I$28,MATCH(T89,数式用!$H$4:$I$4,0)+7,0))</f>
        <v/>
      </c>
      <c r="V89" s="266"/>
      <c r="W89" s="100" t="s">
        <v>226</v>
      </c>
      <c r="X89" s="267"/>
      <c r="Y89" s="99" t="s">
        <v>227</v>
      </c>
      <c r="Z89" s="267"/>
      <c r="AA89" s="171" t="s">
        <v>228</v>
      </c>
      <c r="AB89" s="267"/>
      <c r="AC89" s="99" t="s">
        <v>227</v>
      </c>
      <c r="AD89" s="267"/>
      <c r="AE89" s="99" t="s">
        <v>229</v>
      </c>
      <c r="AF89" s="242" t="s">
        <v>230</v>
      </c>
      <c r="AG89" s="243" t="str">
        <f t="shared" si="10"/>
        <v/>
      </c>
      <c r="AH89" s="244" t="s">
        <v>231</v>
      </c>
      <c r="AI89" s="245" t="str">
        <f t="shared" si="9"/>
        <v/>
      </c>
      <c r="AK89" s="102" t="str">
        <f t="shared" si="11"/>
        <v>○</v>
      </c>
      <c r="AL89" s="103" t="str">
        <f t="shared" si="12"/>
        <v/>
      </c>
      <c r="AM89" s="104"/>
      <c r="AN89" s="104"/>
      <c r="AO89" s="104"/>
      <c r="AP89" s="104"/>
      <c r="AQ89" s="104"/>
      <c r="AR89" s="104"/>
      <c r="AS89" s="104"/>
      <c r="AT89" s="104"/>
      <c r="AU89" s="268"/>
    </row>
    <row r="90" spans="1:47" ht="33" customHeight="1" thickBo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62" t="str">
        <f>IF(基本情報入力シート!AA111="","",基本情報入力シート!AA111)</f>
        <v/>
      </c>
      <c r="S90" s="263"/>
      <c r="T90" s="264"/>
      <c r="U90" s="265" t="str">
        <f>IF(P90="","",VLOOKUP(P90,数式用!$A$5:$I$28,MATCH(T90,数式用!$H$4:$I$4,0)+7,0))</f>
        <v/>
      </c>
      <c r="V90" s="266"/>
      <c r="W90" s="100" t="s">
        <v>226</v>
      </c>
      <c r="X90" s="267"/>
      <c r="Y90" s="99" t="s">
        <v>227</v>
      </c>
      <c r="Z90" s="267"/>
      <c r="AA90" s="171" t="s">
        <v>228</v>
      </c>
      <c r="AB90" s="267"/>
      <c r="AC90" s="99" t="s">
        <v>227</v>
      </c>
      <c r="AD90" s="267"/>
      <c r="AE90" s="99" t="s">
        <v>229</v>
      </c>
      <c r="AF90" s="242" t="s">
        <v>230</v>
      </c>
      <c r="AG90" s="243" t="str">
        <f t="shared" si="10"/>
        <v/>
      </c>
      <c r="AH90" s="244" t="s">
        <v>231</v>
      </c>
      <c r="AI90" s="245" t="str">
        <f t="shared" si="9"/>
        <v/>
      </c>
      <c r="AK90" s="102" t="str">
        <f t="shared" si="11"/>
        <v>○</v>
      </c>
      <c r="AL90" s="103" t="str">
        <f t="shared" si="12"/>
        <v/>
      </c>
      <c r="AM90" s="104"/>
      <c r="AN90" s="104"/>
      <c r="AO90" s="104"/>
      <c r="AP90" s="104"/>
      <c r="AQ90" s="104"/>
      <c r="AR90" s="104"/>
      <c r="AS90" s="104"/>
      <c r="AT90" s="104"/>
      <c r="AU90" s="268"/>
    </row>
    <row r="91" spans="1:47" ht="33" customHeight="1" thickBot="1">
      <c r="A91" s="228">
        <f t="shared" si="4"/>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62" t="str">
        <f>IF(基本情報入力シート!AA112="","",基本情報入力シート!AA112)</f>
        <v/>
      </c>
      <c r="S91" s="263"/>
      <c r="T91" s="264"/>
      <c r="U91" s="265" t="str">
        <f>IF(P91="","",VLOOKUP(P91,数式用!$A$5:$I$28,MATCH(T91,数式用!$H$4:$I$4,0)+7,0))</f>
        <v/>
      </c>
      <c r="V91" s="266"/>
      <c r="W91" s="100" t="s">
        <v>226</v>
      </c>
      <c r="X91" s="267"/>
      <c r="Y91" s="99" t="s">
        <v>227</v>
      </c>
      <c r="Z91" s="267"/>
      <c r="AA91" s="171" t="s">
        <v>228</v>
      </c>
      <c r="AB91" s="267"/>
      <c r="AC91" s="99" t="s">
        <v>227</v>
      </c>
      <c r="AD91" s="267"/>
      <c r="AE91" s="99" t="s">
        <v>229</v>
      </c>
      <c r="AF91" s="242" t="s">
        <v>230</v>
      </c>
      <c r="AG91" s="243" t="str">
        <f t="shared" si="10"/>
        <v/>
      </c>
      <c r="AH91" s="244" t="s">
        <v>231</v>
      </c>
      <c r="AI91" s="245" t="str">
        <f t="shared" si="9"/>
        <v/>
      </c>
      <c r="AK91" s="102" t="str">
        <f t="shared" si="11"/>
        <v>○</v>
      </c>
      <c r="AL91" s="103" t="str">
        <f t="shared" si="12"/>
        <v/>
      </c>
      <c r="AM91" s="104"/>
      <c r="AN91" s="104"/>
      <c r="AO91" s="104"/>
      <c r="AP91" s="104"/>
      <c r="AQ91" s="104"/>
      <c r="AR91" s="104"/>
      <c r="AS91" s="104"/>
      <c r="AT91" s="104"/>
      <c r="AU91" s="268"/>
    </row>
    <row r="92" spans="1:47" ht="33" customHeight="1" thickBot="1">
      <c r="A92" s="228">
        <f t="shared" si="4"/>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62" t="str">
        <f>IF(基本情報入力シート!AA113="","",基本情報入力シート!AA113)</f>
        <v/>
      </c>
      <c r="S92" s="263"/>
      <c r="T92" s="264"/>
      <c r="U92" s="265" t="str">
        <f>IF(P92="","",VLOOKUP(P92,数式用!$A$5:$I$28,MATCH(T92,数式用!$H$4:$I$4,0)+7,0))</f>
        <v/>
      </c>
      <c r="V92" s="266"/>
      <c r="W92" s="100" t="s">
        <v>226</v>
      </c>
      <c r="X92" s="267"/>
      <c r="Y92" s="99" t="s">
        <v>227</v>
      </c>
      <c r="Z92" s="267"/>
      <c r="AA92" s="171" t="s">
        <v>228</v>
      </c>
      <c r="AB92" s="267"/>
      <c r="AC92" s="99" t="s">
        <v>227</v>
      </c>
      <c r="AD92" s="267"/>
      <c r="AE92" s="99" t="s">
        <v>229</v>
      </c>
      <c r="AF92" s="242" t="s">
        <v>230</v>
      </c>
      <c r="AG92" s="243" t="str">
        <f t="shared" si="10"/>
        <v/>
      </c>
      <c r="AH92" s="244" t="s">
        <v>231</v>
      </c>
      <c r="AI92" s="245" t="str">
        <f t="shared" si="9"/>
        <v/>
      </c>
      <c r="AK92" s="102" t="str">
        <f t="shared" si="11"/>
        <v>○</v>
      </c>
      <c r="AL92" s="103" t="str">
        <f t="shared" si="12"/>
        <v/>
      </c>
      <c r="AM92" s="104"/>
      <c r="AN92" s="104"/>
      <c r="AO92" s="104"/>
      <c r="AP92" s="104"/>
      <c r="AQ92" s="104"/>
      <c r="AR92" s="104"/>
      <c r="AS92" s="104"/>
      <c r="AT92" s="104"/>
      <c r="AU92" s="268"/>
    </row>
    <row r="93" spans="1:47" ht="33" customHeight="1" thickBot="1">
      <c r="A93" s="228">
        <f t="shared" si="4"/>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62" t="str">
        <f>IF(基本情報入力シート!AA114="","",基本情報入力シート!AA114)</f>
        <v/>
      </c>
      <c r="S93" s="263"/>
      <c r="T93" s="264"/>
      <c r="U93" s="265" t="str">
        <f>IF(P93="","",VLOOKUP(P93,数式用!$A$5:$I$28,MATCH(T93,数式用!$H$4:$I$4,0)+7,0))</f>
        <v/>
      </c>
      <c r="V93" s="266"/>
      <c r="W93" s="100" t="s">
        <v>226</v>
      </c>
      <c r="X93" s="267"/>
      <c r="Y93" s="99" t="s">
        <v>227</v>
      </c>
      <c r="Z93" s="267"/>
      <c r="AA93" s="171" t="s">
        <v>228</v>
      </c>
      <c r="AB93" s="267"/>
      <c r="AC93" s="99" t="s">
        <v>227</v>
      </c>
      <c r="AD93" s="267"/>
      <c r="AE93" s="99" t="s">
        <v>229</v>
      </c>
      <c r="AF93" s="242" t="s">
        <v>230</v>
      </c>
      <c r="AG93" s="243" t="str">
        <f t="shared" si="10"/>
        <v/>
      </c>
      <c r="AH93" s="244" t="s">
        <v>231</v>
      </c>
      <c r="AI93" s="245" t="str">
        <f t="shared" si="9"/>
        <v/>
      </c>
      <c r="AK93" s="102" t="str">
        <f t="shared" si="11"/>
        <v>○</v>
      </c>
      <c r="AL93" s="103" t="str">
        <f t="shared" si="12"/>
        <v/>
      </c>
      <c r="AM93" s="104"/>
      <c r="AN93" s="104"/>
      <c r="AO93" s="104"/>
      <c r="AP93" s="104"/>
      <c r="AQ93" s="104"/>
      <c r="AR93" s="104"/>
      <c r="AS93" s="104"/>
      <c r="AT93" s="104"/>
      <c r="AU93" s="268"/>
    </row>
    <row r="94" spans="1:47" ht="33" customHeight="1" thickBot="1">
      <c r="A94" s="228">
        <f t="shared" si="4"/>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62" t="str">
        <f>IF(基本情報入力シート!AA115="","",基本情報入力シート!AA115)</f>
        <v/>
      </c>
      <c r="S94" s="263"/>
      <c r="T94" s="264"/>
      <c r="U94" s="265" t="str">
        <f>IF(P94="","",VLOOKUP(P94,数式用!$A$5:$I$28,MATCH(T94,数式用!$H$4:$I$4,0)+7,0))</f>
        <v/>
      </c>
      <c r="V94" s="266"/>
      <c r="W94" s="100" t="s">
        <v>226</v>
      </c>
      <c r="X94" s="267"/>
      <c r="Y94" s="99" t="s">
        <v>227</v>
      </c>
      <c r="Z94" s="267"/>
      <c r="AA94" s="171" t="s">
        <v>228</v>
      </c>
      <c r="AB94" s="267"/>
      <c r="AC94" s="99" t="s">
        <v>227</v>
      </c>
      <c r="AD94" s="267"/>
      <c r="AE94" s="99" t="s">
        <v>229</v>
      </c>
      <c r="AF94" s="242" t="s">
        <v>230</v>
      </c>
      <c r="AG94" s="243" t="str">
        <f t="shared" si="10"/>
        <v/>
      </c>
      <c r="AH94" s="244" t="s">
        <v>231</v>
      </c>
      <c r="AI94" s="245" t="str">
        <f t="shared" si="9"/>
        <v/>
      </c>
      <c r="AK94" s="102" t="str">
        <f t="shared" si="11"/>
        <v>○</v>
      </c>
      <c r="AL94" s="103" t="str">
        <f t="shared" si="12"/>
        <v/>
      </c>
      <c r="AM94" s="104"/>
      <c r="AN94" s="104"/>
      <c r="AO94" s="104"/>
      <c r="AP94" s="104"/>
      <c r="AQ94" s="104"/>
      <c r="AR94" s="104"/>
      <c r="AS94" s="104"/>
      <c r="AT94" s="104"/>
      <c r="AU94" s="268"/>
    </row>
    <row r="95" spans="1:47" ht="33" customHeight="1" thickBot="1">
      <c r="A95" s="228">
        <f t="shared" si="4"/>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62" t="str">
        <f>IF(基本情報入力シート!AA116="","",基本情報入力シート!AA116)</f>
        <v/>
      </c>
      <c r="S95" s="263"/>
      <c r="T95" s="264"/>
      <c r="U95" s="265" t="str">
        <f>IF(P95="","",VLOOKUP(P95,数式用!$A$5:$I$28,MATCH(T95,数式用!$H$4:$I$4,0)+7,0))</f>
        <v/>
      </c>
      <c r="V95" s="266"/>
      <c r="W95" s="100" t="s">
        <v>226</v>
      </c>
      <c r="X95" s="267"/>
      <c r="Y95" s="99" t="s">
        <v>227</v>
      </c>
      <c r="Z95" s="267"/>
      <c r="AA95" s="171" t="s">
        <v>228</v>
      </c>
      <c r="AB95" s="267"/>
      <c r="AC95" s="99" t="s">
        <v>227</v>
      </c>
      <c r="AD95" s="267"/>
      <c r="AE95" s="99" t="s">
        <v>229</v>
      </c>
      <c r="AF95" s="242" t="s">
        <v>230</v>
      </c>
      <c r="AG95" s="243" t="str">
        <f t="shared" si="10"/>
        <v/>
      </c>
      <c r="AH95" s="244" t="s">
        <v>231</v>
      </c>
      <c r="AI95" s="245" t="str">
        <f t="shared" si="9"/>
        <v/>
      </c>
      <c r="AK95" s="102" t="str">
        <f t="shared" si="11"/>
        <v>○</v>
      </c>
      <c r="AL95" s="103" t="str">
        <f t="shared" si="12"/>
        <v/>
      </c>
      <c r="AM95" s="104"/>
      <c r="AN95" s="104"/>
      <c r="AO95" s="104"/>
      <c r="AP95" s="104"/>
      <c r="AQ95" s="104"/>
      <c r="AR95" s="104"/>
      <c r="AS95" s="104"/>
      <c r="AT95" s="104"/>
      <c r="AU95" s="268"/>
    </row>
    <row r="96" spans="1:47" ht="33" customHeight="1" thickBot="1">
      <c r="A96" s="228">
        <f t="shared" si="4"/>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62" t="str">
        <f>IF(基本情報入力シート!AA117="","",基本情報入力シート!AA117)</f>
        <v/>
      </c>
      <c r="S96" s="263"/>
      <c r="T96" s="264"/>
      <c r="U96" s="265" t="str">
        <f>IF(P96="","",VLOOKUP(P96,数式用!$A$5:$I$28,MATCH(T96,数式用!$H$4:$I$4,0)+7,0))</f>
        <v/>
      </c>
      <c r="V96" s="266"/>
      <c r="W96" s="100" t="s">
        <v>226</v>
      </c>
      <c r="X96" s="267"/>
      <c r="Y96" s="99" t="s">
        <v>227</v>
      </c>
      <c r="Z96" s="267"/>
      <c r="AA96" s="171" t="s">
        <v>228</v>
      </c>
      <c r="AB96" s="267"/>
      <c r="AC96" s="99" t="s">
        <v>227</v>
      </c>
      <c r="AD96" s="267"/>
      <c r="AE96" s="99" t="s">
        <v>229</v>
      </c>
      <c r="AF96" s="242" t="s">
        <v>230</v>
      </c>
      <c r="AG96" s="243" t="str">
        <f t="shared" si="10"/>
        <v/>
      </c>
      <c r="AH96" s="244" t="s">
        <v>231</v>
      </c>
      <c r="AI96" s="245" t="str">
        <f t="shared" si="9"/>
        <v/>
      </c>
      <c r="AK96" s="102" t="str">
        <f t="shared" si="11"/>
        <v>○</v>
      </c>
      <c r="AL96" s="103" t="str">
        <f t="shared" si="12"/>
        <v/>
      </c>
      <c r="AM96" s="104"/>
      <c r="AN96" s="104"/>
      <c r="AO96" s="104"/>
      <c r="AP96" s="104"/>
      <c r="AQ96" s="104"/>
      <c r="AR96" s="104"/>
      <c r="AS96" s="104"/>
      <c r="AT96" s="104"/>
      <c r="AU96" s="268"/>
    </row>
    <row r="97" spans="1:47" ht="33" customHeight="1" thickBot="1">
      <c r="A97" s="228">
        <f t="shared" si="4"/>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62" t="str">
        <f>IF(基本情報入力シート!AA118="","",基本情報入力シート!AA118)</f>
        <v/>
      </c>
      <c r="S97" s="263"/>
      <c r="T97" s="264"/>
      <c r="U97" s="265" t="str">
        <f>IF(P97="","",VLOOKUP(P97,数式用!$A$5:$I$28,MATCH(T97,数式用!$H$4:$I$4,0)+7,0))</f>
        <v/>
      </c>
      <c r="V97" s="266"/>
      <c r="W97" s="100" t="s">
        <v>226</v>
      </c>
      <c r="X97" s="267"/>
      <c r="Y97" s="99" t="s">
        <v>227</v>
      </c>
      <c r="Z97" s="267"/>
      <c r="AA97" s="171" t="s">
        <v>228</v>
      </c>
      <c r="AB97" s="267"/>
      <c r="AC97" s="99" t="s">
        <v>227</v>
      </c>
      <c r="AD97" s="267"/>
      <c r="AE97" s="99" t="s">
        <v>229</v>
      </c>
      <c r="AF97" s="242" t="s">
        <v>230</v>
      </c>
      <c r="AG97" s="243" t="str">
        <f t="shared" si="10"/>
        <v/>
      </c>
      <c r="AH97" s="244" t="s">
        <v>231</v>
      </c>
      <c r="AI97" s="245" t="str">
        <f t="shared" si="9"/>
        <v/>
      </c>
      <c r="AK97" s="102" t="str">
        <f t="shared" si="11"/>
        <v>○</v>
      </c>
      <c r="AL97" s="103" t="str">
        <f t="shared" si="12"/>
        <v/>
      </c>
      <c r="AM97" s="104"/>
      <c r="AN97" s="104"/>
      <c r="AO97" s="104"/>
      <c r="AP97" s="104"/>
      <c r="AQ97" s="104"/>
      <c r="AR97" s="104"/>
      <c r="AS97" s="104"/>
      <c r="AT97" s="104"/>
      <c r="AU97" s="268"/>
    </row>
    <row r="98" spans="1:47" ht="33" customHeight="1" thickBot="1">
      <c r="A98" s="228">
        <f t="shared" si="4"/>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62" t="str">
        <f>IF(基本情報入力シート!AA119="","",基本情報入力シート!AA119)</f>
        <v/>
      </c>
      <c r="S98" s="263"/>
      <c r="T98" s="264"/>
      <c r="U98" s="265" t="str">
        <f>IF(P98="","",VLOOKUP(P98,数式用!$A$5:$I$28,MATCH(T98,数式用!$H$4:$I$4,0)+7,0))</f>
        <v/>
      </c>
      <c r="V98" s="266"/>
      <c r="W98" s="100" t="s">
        <v>226</v>
      </c>
      <c r="X98" s="267"/>
      <c r="Y98" s="99" t="s">
        <v>227</v>
      </c>
      <c r="Z98" s="267"/>
      <c r="AA98" s="171" t="s">
        <v>228</v>
      </c>
      <c r="AB98" s="267"/>
      <c r="AC98" s="99" t="s">
        <v>227</v>
      </c>
      <c r="AD98" s="267"/>
      <c r="AE98" s="99" t="s">
        <v>229</v>
      </c>
      <c r="AF98" s="242" t="s">
        <v>230</v>
      </c>
      <c r="AG98" s="243" t="str">
        <f t="shared" si="10"/>
        <v/>
      </c>
      <c r="AH98" s="244" t="s">
        <v>231</v>
      </c>
      <c r="AI98" s="245" t="str">
        <f t="shared" si="9"/>
        <v/>
      </c>
      <c r="AK98" s="102" t="str">
        <f t="shared" si="11"/>
        <v>○</v>
      </c>
      <c r="AL98" s="103" t="str">
        <f t="shared" si="12"/>
        <v/>
      </c>
      <c r="AM98" s="104"/>
      <c r="AN98" s="104"/>
      <c r="AO98" s="104"/>
      <c r="AP98" s="104"/>
      <c r="AQ98" s="104"/>
      <c r="AR98" s="104"/>
      <c r="AS98" s="104"/>
      <c r="AT98" s="104"/>
      <c r="AU98" s="268"/>
    </row>
    <row r="99" spans="1:47" ht="33" customHeight="1" thickBot="1">
      <c r="A99" s="228">
        <f t="shared" si="4"/>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62" t="str">
        <f>IF(基本情報入力シート!AA120="","",基本情報入力シート!AA120)</f>
        <v/>
      </c>
      <c r="S99" s="263"/>
      <c r="T99" s="264"/>
      <c r="U99" s="265" t="str">
        <f>IF(P99="","",VLOOKUP(P99,数式用!$A$5:$I$28,MATCH(T99,数式用!$H$4:$I$4,0)+7,0))</f>
        <v/>
      </c>
      <c r="V99" s="266"/>
      <c r="W99" s="100" t="s">
        <v>226</v>
      </c>
      <c r="X99" s="267"/>
      <c r="Y99" s="99" t="s">
        <v>227</v>
      </c>
      <c r="Z99" s="267"/>
      <c r="AA99" s="171" t="s">
        <v>228</v>
      </c>
      <c r="AB99" s="267"/>
      <c r="AC99" s="99" t="s">
        <v>227</v>
      </c>
      <c r="AD99" s="267"/>
      <c r="AE99" s="99" t="s">
        <v>229</v>
      </c>
      <c r="AF99" s="242" t="s">
        <v>230</v>
      </c>
      <c r="AG99" s="243" t="str">
        <f t="shared" si="10"/>
        <v/>
      </c>
      <c r="AH99" s="244" t="s">
        <v>231</v>
      </c>
      <c r="AI99" s="245" t="str">
        <f t="shared" si="9"/>
        <v/>
      </c>
      <c r="AK99" s="102" t="str">
        <f t="shared" si="11"/>
        <v>○</v>
      </c>
      <c r="AL99" s="103" t="str">
        <f t="shared" si="12"/>
        <v/>
      </c>
      <c r="AM99" s="104"/>
      <c r="AN99" s="104"/>
      <c r="AO99" s="104"/>
      <c r="AP99" s="104"/>
      <c r="AQ99" s="104"/>
      <c r="AR99" s="104"/>
      <c r="AS99" s="104"/>
      <c r="AT99" s="104"/>
      <c r="AU99" s="268"/>
    </row>
    <row r="100" spans="1:47" ht="33" customHeight="1" thickBot="1">
      <c r="A100" s="228">
        <f t="shared" si="4"/>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62" t="str">
        <f>IF(基本情報入力シート!AA121="","",基本情報入力シート!AA121)</f>
        <v/>
      </c>
      <c r="S100" s="263"/>
      <c r="T100" s="264"/>
      <c r="U100" s="265" t="str">
        <f>IF(P100="","",VLOOKUP(P100,数式用!$A$5:$I$28,MATCH(T100,数式用!$H$4:$I$4,0)+7,0))</f>
        <v/>
      </c>
      <c r="V100" s="266"/>
      <c r="W100" s="100" t="s">
        <v>226</v>
      </c>
      <c r="X100" s="267"/>
      <c r="Y100" s="99" t="s">
        <v>227</v>
      </c>
      <c r="Z100" s="267"/>
      <c r="AA100" s="171" t="s">
        <v>228</v>
      </c>
      <c r="AB100" s="267"/>
      <c r="AC100" s="99" t="s">
        <v>227</v>
      </c>
      <c r="AD100" s="267"/>
      <c r="AE100" s="99" t="s">
        <v>229</v>
      </c>
      <c r="AF100" s="242" t="s">
        <v>230</v>
      </c>
      <c r="AG100" s="243" t="str">
        <f t="shared" si="10"/>
        <v/>
      </c>
      <c r="AH100" s="244" t="s">
        <v>231</v>
      </c>
      <c r="AI100" s="245" t="str">
        <f t="shared" si="9"/>
        <v/>
      </c>
      <c r="AK100" s="102" t="str">
        <f t="shared" si="11"/>
        <v>○</v>
      </c>
      <c r="AL100" s="103" t="str">
        <f t="shared" si="12"/>
        <v/>
      </c>
      <c r="AM100" s="104"/>
      <c r="AN100" s="104"/>
      <c r="AO100" s="104"/>
      <c r="AP100" s="104"/>
      <c r="AQ100" s="104"/>
      <c r="AR100" s="104"/>
      <c r="AS100" s="104"/>
      <c r="AT100" s="104"/>
      <c r="AU100" s="268"/>
    </row>
    <row r="101" spans="1:47" ht="33" customHeight="1" thickBot="1">
      <c r="A101" s="228">
        <f t="shared" si="4"/>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62" t="str">
        <f>IF(基本情報入力シート!AA122="","",基本情報入力シート!AA122)</f>
        <v/>
      </c>
      <c r="S101" s="263"/>
      <c r="T101" s="264"/>
      <c r="U101" s="265" t="str">
        <f>IF(P101="","",VLOOKUP(P101,数式用!$A$5:$I$28,MATCH(T101,数式用!$H$4:$I$4,0)+7,0))</f>
        <v/>
      </c>
      <c r="V101" s="266"/>
      <c r="W101" s="100" t="s">
        <v>226</v>
      </c>
      <c r="X101" s="267"/>
      <c r="Y101" s="99" t="s">
        <v>227</v>
      </c>
      <c r="Z101" s="267"/>
      <c r="AA101" s="171" t="s">
        <v>228</v>
      </c>
      <c r="AB101" s="267"/>
      <c r="AC101" s="99" t="s">
        <v>227</v>
      </c>
      <c r="AD101" s="267"/>
      <c r="AE101" s="99" t="s">
        <v>229</v>
      </c>
      <c r="AF101" s="242" t="s">
        <v>230</v>
      </c>
      <c r="AG101" s="243" t="str">
        <f t="shared" si="10"/>
        <v/>
      </c>
      <c r="AH101" s="244" t="s">
        <v>231</v>
      </c>
      <c r="AI101" s="245" t="str">
        <f t="shared" si="9"/>
        <v/>
      </c>
      <c r="AK101" s="102" t="str">
        <f t="shared" si="11"/>
        <v>○</v>
      </c>
      <c r="AL101" s="103" t="str">
        <f t="shared" si="12"/>
        <v/>
      </c>
      <c r="AM101" s="104"/>
      <c r="AN101" s="104"/>
      <c r="AO101" s="104"/>
      <c r="AP101" s="104"/>
      <c r="AQ101" s="104"/>
      <c r="AR101" s="104"/>
      <c r="AS101" s="104"/>
      <c r="AT101" s="104"/>
      <c r="AU101" s="268"/>
    </row>
    <row r="102" spans="1:47" ht="33" customHeight="1" thickBot="1">
      <c r="A102" s="228">
        <f t="shared" si="4"/>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62" t="str">
        <f>IF(基本情報入力シート!AA123="","",基本情報入力シート!AA123)</f>
        <v/>
      </c>
      <c r="S102" s="263"/>
      <c r="T102" s="264"/>
      <c r="U102" s="265" t="str">
        <f>IF(P102="","",VLOOKUP(P102,数式用!$A$5:$I$28,MATCH(T102,数式用!$H$4:$I$4,0)+7,0))</f>
        <v/>
      </c>
      <c r="V102" s="266"/>
      <c r="W102" s="100" t="s">
        <v>226</v>
      </c>
      <c r="X102" s="267"/>
      <c r="Y102" s="99" t="s">
        <v>227</v>
      </c>
      <c r="Z102" s="267"/>
      <c r="AA102" s="171" t="s">
        <v>228</v>
      </c>
      <c r="AB102" s="267"/>
      <c r="AC102" s="99" t="s">
        <v>227</v>
      </c>
      <c r="AD102" s="267"/>
      <c r="AE102" s="99" t="s">
        <v>229</v>
      </c>
      <c r="AF102" s="242" t="s">
        <v>230</v>
      </c>
      <c r="AG102" s="243" t="str">
        <f t="shared" si="10"/>
        <v/>
      </c>
      <c r="AH102" s="244" t="s">
        <v>231</v>
      </c>
      <c r="AI102" s="245" t="str">
        <f t="shared" si="9"/>
        <v/>
      </c>
      <c r="AK102" s="102" t="str">
        <f t="shared" si="11"/>
        <v>○</v>
      </c>
      <c r="AL102" s="103" t="str">
        <f t="shared" si="12"/>
        <v/>
      </c>
      <c r="AM102" s="104"/>
      <c r="AN102" s="104"/>
      <c r="AO102" s="104"/>
      <c r="AP102" s="104"/>
      <c r="AQ102" s="104"/>
      <c r="AR102" s="104"/>
      <c r="AS102" s="104"/>
      <c r="AT102" s="104"/>
      <c r="AU102" s="268"/>
    </row>
    <row r="103" spans="1:47" ht="33" customHeight="1" thickBot="1">
      <c r="A103" s="228">
        <f t="shared" si="4"/>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62" t="str">
        <f>IF(基本情報入力シート!AA124="","",基本情報入力シート!AA124)</f>
        <v/>
      </c>
      <c r="S103" s="263"/>
      <c r="T103" s="264"/>
      <c r="U103" s="265" t="str">
        <f>IF(P103="","",VLOOKUP(P103,数式用!$A$5:$I$28,MATCH(T103,数式用!$H$4:$I$4,0)+7,0))</f>
        <v/>
      </c>
      <c r="V103" s="266"/>
      <c r="W103" s="100" t="s">
        <v>226</v>
      </c>
      <c r="X103" s="267"/>
      <c r="Y103" s="99" t="s">
        <v>227</v>
      </c>
      <c r="Z103" s="267"/>
      <c r="AA103" s="171" t="s">
        <v>228</v>
      </c>
      <c r="AB103" s="267"/>
      <c r="AC103" s="99" t="s">
        <v>227</v>
      </c>
      <c r="AD103" s="267"/>
      <c r="AE103" s="99" t="s">
        <v>229</v>
      </c>
      <c r="AF103" s="242" t="s">
        <v>230</v>
      </c>
      <c r="AG103" s="243" t="str">
        <f t="shared" si="10"/>
        <v/>
      </c>
      <c r="AH103" s="244" t="s">
        <v>231</v>
      </c>
      <c r="AI103" s="245" t="str">
        <f t="shared" si="9"/>
        <v/>
      </c>
      <c r="AK103" s="102" t="str">
        <f t="shared" si="11"/>
        <v>○</v>
      </c>
      <c r="AL103" s="103" t="str">
        <f t="shared" si="12"/>
        <v/>
      </c>
      <c r="AM103" s="104"/>
      <c r="AN103" s="104"/>
      <c r="AO103" s="104"/>
      <c r="AP103" s="104"/>
      <c r="AQ103" s="104"/>
      <c r="AR103" s="104"/>
      <c r="AS103" s="104"/>
      <c r="AT103" s="104"/>
      <c r="AU103" s="268"/>
    </row>
    <row r="104" spans="1:47" ht="33" customHeight="1" thickBot="1">
      <c r="A104" s="228">
        <f t="shared" si="4"/>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62" t="str">
        <f>IF(基本情報入力シート!AA125="","",基本情報入力シート!AA125)</f>
        <v/>
      </c>
      <c r="S104" s="263"/>
      <c r="T104" s="264"/>
      <c r="U104" s="265" t="str">
        <f>IF(P104="","",VLOOKUP(P104,数式用!$A$5:$I$28,MATCH(T104,数式用!$H$4:$I$4,0)+7,0))</f>
        <v/>
      </c>
      <c r="V104" s="266"/>
      <c r="W104" s="100" t="s">
        <v>226</v>
      </c>
      <c r="X104" s="267"/>
      <c r="Y104" s="99" t="s">
        <v>227</v>
      </c>
      <c r="Z104" s="267"/>
      <c r="AA104" s="171" t="s">
        <v>228</v>
      </c>
      <c r="AB104" s="267"/>
      <c r="AC104" s="99" t="s">
        <v>227</v>
      </c>
      <c r="AD104" s="267"/>
      <c r="AE104" s="99" t="s">
        <v>229</v>
      </c>
      <c r="AF104" s="242" t="s">
        <v>230</v>
      </c>
      <c r="AG104" s="243" t="str">
        <f t="shared" si="10"/>
        <v/>
      </c>
      <c r="AH104" s="244" t="s">
        <v>231</v>
      </c>
      <c r="AI104" s="245" t="str">
        <f t="shared" si="9"/>
        <v/>
      </c>
      <c r="AK104" s="102" t="str">
        <f t="shared" si="11"/>
        <v>○</v>
      </c>
      <c r="AL104" s="103" t="str">
        <f t="shared" si="12"/>
        <v/>
      </c>
      <c r="AM104" s="104"/>
      <c r="AN104" s="104"/>
      <c r="AO104" s="104"/>
      <c r="AP104" s="104"/>
      <c r="AQ104" s="104"/>
      <c r="AR104" s="104"/>
      <c r="AS104" s="104"/>
      <c r="AT104" s="104"/>
      <c r="AU104" s="268"/>
    </row>
    <row r="105" spans="1:47" ht="33" customHeight="1" thickBot="1">
      <c r="A105" s="228">
        <f t="shared" si="4"/>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62" t="str">
        <f>IF(基本情報入力シート!AA126="","",基本情報入力シート!AA126)</f>
        <v/>
      </c>
      <c r="S105" s="263"/>
      <c r="T105" s="264"/>
      <c r="U105" s="265" t="str">
        <f>IF(P105="","",VLOOKUP(P105,数式用!$A$5:$I$28,MATCH(T105,数式用!$H$4:$I$4,0)+7,0))</f>
        <v/>
      </c>
      <c r="V105" s="266"/>
      <c r="W105" s="100" t="s">
        <v>226</v>
      </c>
      <c r="X105" s="267"/>
      <c r="Y105" s="99" t="s">
        <v>227</v>
      </c>
      <c r="Z105" s="267"/>
      <c r="AA105" s="171" t="s">
        <v>228</v>
      </c>
      <c r="AB105" s="267"/>
      <c r="AC105" s="99" t="s">
        <v>227</v>
      </c>
      <c r="AD105" s="267"/>
      <c r="AE105" s="99" t="s">
        <v>229</v>
      </c>
      <c r="AF105" s="242" t="s">
        <v>230</v>
      </c>
      <c r="AG105" s="243" t="str">
        <f t="shared" si="10"/>
        <v/>
      </c>
      <c r="AH105" s="244" t="s">
        <v>231</v>
      </c>
      <c r="AI105" s="245" t="str">
        <f t="shared" si="9"/>
        <v/>
      </c>
      <c r="AK105" s="102" t="str">
        <f t="shared" si="11"/>
        <v>○</v>
      </c>
      <c r="AL105" s="103" t="str">
        <f t="shared" si="12"/>
        <v/>
      </c>
      <c r="AM105" s="104"/>
      <c r="AN105" s="104"/>
      <c r="AO105" s="104"/>
      <c r="AP105" s="104"/>
      <c r="AQ105" s="104"/>
      <c r="AR105" s="104"/>
      <c r="AS105" s="104"/>
      <c r="AT105" s="104"/>
      <c r="AU105" s="268"/>
    </row>
    <row r="106" spans="1:47" ht="33" customHeight="1" thickBot="1">
      <c r="A106" s="228">
        <f t="shared" si="4"/>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62" t="str">
        <f>IF(基本情報入力シート!AA127="","",基本情報入力シート!AA127)</f>
        <v/>
      </c>
      <c r="S106" s="263"/>
      <c r="T106" s="264"/>
      <c r="U106" s="265" t="str">
        <f>IF(P106="","",VLOOKUP(P106,数式用!$A$5:$I$28,MATCH(T106,数式用!$H$4:$I$4,0)+7,0))</f>
        <v/>
      </c>
      <c r="V106" s="266"/>
      <c r="W106" s="100" t="s">
        <v>226</v>
      </c>
      <c r="X106" s="267"/>
      <c r="Y106" s="99" t="s">
        <v>227</v>
      </c>
      <c r="Z106" s="267"/>
      <c r="AA106" s="171" t="s">
        <v>228</v>
      </c>
      <c r="AB106" s="267"/>
      <c r="AC106" s="99" t="s">
        <v>227</v>
      </c>
      <c r="AD106" s="267"/>
      <c r="AE106" s="99" t="s">
        <v>229</v>
      </c>
      <c r="AF106" s="242" t="s">
        <v>230</v>
      </c>
      <c r="AG106" s="243" t="str">
        <f t="shared" si="10"/>
        <v/>
      </c>
      <c r="AH106" s="244" t="s">
        <v>231</v>
      </c>
      <c r="AI106" s="245" t="str">
        <f t="shared" si="9"/>
        <v/>
      </c>
      <c r="AK106" s="102" t="str">
        <f t="shared" si="11"/>
        <v>○</v>
      </c>
      <c r="AL106" s="103" t="str">
        <f t="shared" si="12"/>
        <v/>
      </c>
      <c r="AM106" s="104"/>
      <c r="AN106" s="104"/>
      <c r="AO106" s="104"/>
      <c r="AP106" s="104"/>
      <c r="AQ106" s="104"/>
      <c r="AR106" s="104"/>
      <c r="AS106" s="104"/>
      <c r="AT106" s="104"/>
      <c r="AU106" s="268"/>
    </row>
    <row r="107" spans="1:47" ht="33" customHeight="1" thickBot="1">
      <c r="A107" s="228">
        <f t="shared" si="4"/>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62" t="str">
        <f>IF(基本情報入力シート!AA128="","",基本情報入力シート!AA128)</f>
        <v/>
      </c>
      <c r="S107" s="263"/>
      <c r="T107" s="264"/>
      <c r="U107" s="265" t="str">
        <f>IF(P107="","",VLOOKUP(P107,数式用!$A$5:$I$28,MATCH(T107,数式用!$H$4:$I$4,0)+7,0))</f>
        <v/>
      </c>
      <c r="V107" s="266"/>
      <c r="W107" s="100" t="s">
        <v>226</v>
      </c>
      <c r="X107" s="267"/>
      <c r="Y107" s="99" t="s">
        <v>227</v>
      </c>
      <c r="Z107" s="267"/>
      <c r="AA107" s="171" t="s">
        <v>228</v>
      </c>
      <c r="AB107" s="267"/>
      <c r="AC107" s="99" t="s">
        <v>227</v>
      </c>
      <c r="AD107" s="267"/>
      <c r="AE107" s="99" t="s">
        <v>229</v>
      </c>
      <c r="AF107" s="242" t="s">
        <v>230</v>
      </c>
      <c r="AG107" s="243" t="str">
        <f t="shared" si="10"/>
        <v/>
      </c>
      <c r="AH107" s="244" t="s">
        <v>231</v>
      </c>
      <c r="AI107" s="245" t="str">
        <f t="shared" si="9"/>
        <v/>
      </c>
      <c r="AK107" s="102" t="str">
        <f t="shared" si="11"/>
        <v>○</v>
      </c>
      <c r="AL107" s="103" t="str">
        <f t="shared" si="12"/>
        <v/>
      </c>
      <c r="AM107" s="104"/>
      <c r="AN107" s="104"/>
      <c r="AO107" s="104"/>
      <c r="AP107" s="104"/>
      <c r="AQ107" s="104"/>
      <c r="AR107" s="104"/>
      <c r="AS107" s="104"/>
      <c r="AT107" s="104"/>
      <c r="AU107" s="268"/>
    </row>
    <row r="108" spans="1:47" ht="33" customHeight="1" thickBot="1">
      <c r="A108" s="228">
        <f t="shared" si="4"/>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62" t="str">
        <f>IF(基本情報入力シート!AA129="","",基本情報入力シート!AA129)</f>
        <v/>
      </c>
      <c r="S108" s="263"/>
      <c r="T108" s="264"/>
      <c r="U108" s="265" t="str">
        <f>IF(P108="","",VLOOKUP(P108,数式用!$A$5:$I$28,MATCH(T108,数式用!$H$4:$I$4,0)+7,0))</f>
        <v/>
      </c>
      <c r="V108" s="266"/>
      <c r="W108" s="100" t="s">
        <v>226</v>
      </c>
      <c r="X108" s="267"/>
      <c r="Y108" s="99" t="s">
        <v>227</v>
      </c>
      <c r="Z108" s="267"/>
      <c r="AA108" s="171" t="s">
        <v>228</v>
      </c>
      <c r="AB108" s="267"/>
      <c r="AC108" s="99" t="s">
        <v>227</v>
      </c>
      <c r="AD108" s="267"/>
      <c r="AE108" s="99" t="s">
        <v>229</v>
      </c>
      <c r="AF108" s="242" t="s">
        <v>230</v>
      </c>
      <c r="AG108" s="243" t="str">
        <f t="shared" si="10"/>
        <v/>
      </c>
      <c r="AH108" s="244" t="s">
        <v>231</v>
      </c>
      <c r="AI108" s="245" t="str">
        <f t="shared" si="9"/>
        <v/>
      </c>
      <c r="AK108" s="102" t="str">
        <f t="shared" si="11"/>
        <v>○</v>
      </c>
      <c r="AL108" s="103" t="str">
        <f t="shared" si="12"/>
        <v/>
      </c>
      <c r="AM108" s="104"/>
      <c r="AN108" s="104"/>
      <c r="AO108" s="104"/>
      <c r="AP108" s="104"/>
      <c r="AQ108" s="104"/>
      <c r="AR108" s="104"/>
      <c r="AS108" s="104"/>
      <c r="AT108" s="104"/>
      <c r="AU108" s="268"/>
    </row>
    <row r="109" spans="1:47" ht="33" customHeight="1" thickBot="1">
      <c r="A109" s="228">
        <f t="shared" si="4"/>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62" t="str">
        <f>IF(基本情報入力シート!AA130="","",基本情報入力シート!AA130)</f>
        <v/>
      </c>
      <c r="S109" s="263"/>
      <c r="T109" s="264"/>
      <c r="U109" s="265" t="str">
        <f>IF(P109="","",VLOOKUP(P109,数式用!$A$5:$I$28,MATCH(T109,数式用!$H$4:$I$4,0)+7,0))</f>
        <v/>
      </c>
      <c r="V109" s="266"/>
      <c r="W109" s="100" t="s">
        <v>226</v>
      </c>
      <c r="X109" s="267"/>
      <c r="Y109" s="99" t="s">
        <v>227</v>
      </c>
      <c r="Z109" s="267"/>
      <c r="AA109" s="171" t="s">
        <v>228</v>
      </c>
      <c r="AB109" s="267"/>
      <c r="AC109" s="99" t="s">
        <v>227</v>
      </c>
      <c r="AD109" s="267"/>
      <c r="AE109" s="99" t="s">
        <v>229</v>
      </c>
      <c r="AF109" s="242" t="s">
        <v>230</v>
      </c>
      <c r="AG109" s="243" t="str">
        <f t="shared" si="10"/>
        <v/>
      </c>
      <c r="AH109" s="244" t="s">
        <v>231</v>
      </c>
      <c r="AI109" s="245" t="str">
        <f t="shared" si="9"/>
        <v/>
      </c>
      <c r="AK109" s="102" t="str">
        <f t="shared" si="11"/>
        <v>○</v>
      </c>
      <c r="AL109" s="103" t="str">
        <f t="shared" si="12"/>
        <v/>
      </c>
      <c r="AM109" s="104"/>
      <c r="AN109" s="104"/>
      <c r="AO109" s="104"/>
      <c r="AP109" s="104"/>
      <c r="AQ109" s="104"/>
      <c r="AR109" s="104"/>
      <c r="AS109" s="104"/>
      <c r="AT109" s="104"/>
      <c r="AU109" s="268"/>
    </row>
    <row r="110" spans="1:47" ht="33" customHeight="1" thickBot="1">
      <c r="A110" s="228">
        <f t="shared" si="4"/>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62" t="str">
        <f>IF(基本情報入力シート!AA131="","",基本情報入力シート!AA131)</f>
        <v/>
      </c>
      <c r="S110" s="263"/>
      <c r="T110" s="264"/>
      <c r="U110" s="265" t="str">
        <f>IF(P110="","",VLOOKUP(P110,数式用!$A$5:$I$28,MATCH(T110,数式用!$H$4:$I$4,0)+7,0))</f>
        <v/>
      </c>
      <c r="V110" s="266"/>
      <c r="W110" s="100" t="s">
        <v>226</v>
      </c>
      <c r="X110" s="267"/>
      <c r="Y110" s="99" t="s">
        <v>227</v>
      </c>
      <c r="Z110" s="267"/>
      <c r="AA110" s="171" t="s">
        <v>228</v>
      </c>
      <c r="AB110" s="267"/>
      <c r="AC110" s="99" t="s">
        <v>227</v>
      </c>
      <c r="AD110" s="267"/>
      <c r="AE110" s="99" t="s">
        <v>229</v>
      </c>
      <c r="AF110" s="242" t="s">
        <v>230</v>
      </c>
      <c r="AG110" s="243" t="str">
        <f t="shared" si="10"/>
        <v/>
      </c>
      <c r="AH110" s="244" t="s">
        <v>231</v>
      </c>
      <c r="AI110" s="245" t="str">
        <f t="shared" si="9"/>
        <v/>
      </c>
      <c r="AK110" s="102" t="str">
        <f t="shared" si="11"/>
        <v>○</v>
      </c>
      <c r="AL110" s="103" t="str">
        <f t="shared" si="12"/>
        <v/>
      </c>
      <c r="AM110" s="104"/>
      <c r="AN110" s="104"/>
      <c r="AO110" s="104"/>
      <c r="AP110" s="104"/>
      <c r="AQ110" s="104"/>
      <c r="AR110" s="104"/>
      <c r="AS110" s="104"/>
      <c r="AT110" s="104"/>
      <c r="AU110" s="268"/>
    </row>
    <row r="111" spans="1:47" ht="33" customHeight="1" thickBot="1">
      <c r="A111" s="228">
        <f t="shared" si="4"/>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62" t="str">
        <f>IF(基本情報入力シート!AA132="","",基本情報入力シート!AA132)</f>
        <v/>
      </c>
      <c r="S111" s="263"/>
      <c r="T111" s="269"/>
      <c r="U111" s="270" t="str">
        <f>IF(P111="","",VLOOKUP(P111,数式用!$A$5:$I$28,MATCH(T111,数式用!$H$4:$I$4,0)+7,0))</f>
        <v/>
      </c>
      <c r="V111" s="271"/>
      <c r="W111" s="272" t="s">
        <v>226</v>
      </c>
      <c r="X111" s="273"/>
      <c r="Y111" s="274" t="s">
        <v>227</v>
      </c>
      <c r="Z111" s="273"/>
      <c r="AA111" s="275" t="s">
        <v>228</v>
      </c>
      <c r="AB111" s="273"/>
      <c r="AC111" s="274" t="s">
        <v>227</v>
      </c>
      <c r="AD111" s="273"/>
      <c r="AE111" s="274" t="s">
        <v>229</v>
      </c>
      <c r="AF111" s="276" t="s">
        <v>230</v>
      </c>
      <c r="AG111" s="277" t="str">
        <f t="shared" si="10"/>
        <v/>
      </c>
      <c r="AH111" s="278" t="s">
        <v>231</v>
      </c>
      <c r="AI111" s="279" t="str">
        <f t="shared" si="9"/>
        <v/>
      </c>
      <c r="AK111" s="102" t="str">
        <f t="shared" si="11"/>
        <v>○</v>
      </c>
      <c r="AL111" s="103" t="str">
        <f t="shared" si="12"/>
        <v/>
      </c>
      <c r="AM111" s="104"/>
      <c r="AN111" s="104"/>
      <c r="AO111" s="104"/>
      <c r="AP111" s="104"/>
      <c r="AQ111" s="104"/>
      <c r="AR111" s="104"/>
      <c r="AS111" s="104"/>
      <c r="AT111" s="104"/>
      <c r="AU111" s="268"/>
    </row>
    <row r="112" spans="1:47" ht="10.5" customHeight="1"/>
    <row r="113" spans="35:35" ht="20.25" customHeight="1">
      <c r="AI113" s="175"/>
    </row>
    <row r="114" spans="35:35" ht="20.25" customHeight="1">
      <c r="AI114" s="280"/>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Normal="100" zoomScaleSheetLayoutView="100" workbookViewId="0">
      <selection activeCell="C10" sqref="C10"/>
    </sheetView>
  </sheetViews>
  <sheetFormatPr defaultRowHeight="13.5"/>
  <cols>
    <col min="1" max="1" width="27.5" customWidth="1"/>
    <col min="2" max="2" width="12.625" customWidth="1"/>
    <col min="3" max="3" width="15" customWidth="1"/>
    <col min="4" max="8" width="12.5" customWidth="1"/>
  </cols>
  <sheetData>
    <row r="1" spans="1:8" ht="15" customHeight="1">
      <c r="A1" t="s">
        <v>497</v>
      </c>
    </row>
    <row r="3" spans="1:8" ht="17.25">
      <c r="A3" s="1153" t="s">
        <v>498</v>
      </c>
      <c r="B3" s="1153"/>
      <c r="C3" s="1153"/>
      <c r="D3" s="1153"/>
      <c r="E3" s="1153"/>
      <c r="F3" s="1153"/>
      <c r="G3" s="1153"/>
      <c r="H3" s="1153"/>
    </row>
    <row r="4" spans="1:8">
      <c r="A4" s="684"/>
      <c r="B4" s="684"/>
      <c r="C4" s="684"/>
      <c r="D4" s="684"/>
      <c r="E4" s="684"/>
      <c r="F4" s="684"/>
      <c r="G4" s="684"/>
      <c r="H4" s="684"/>
    </row>
    <row r="5" spans="1:8">
      <c r="A5" s="684"/>
      <c r="B5" s="684"/>
      <c r="C5" s="684"/>
      <c r="D5" s="684"/>
      <c r="E5" s="684"/>
      <c r="F5" s="684"/>
      <c r="G5" s="684"/>
      <c r="H5" s="684"/>
    </row>
    <row r="6" spans="1:8" ht="15" customHeight="1" thickBot="1">
      <c r="A6" s="685" t="s">
        <v>499</v>
      </c>
      <c r="B6" s="686"/>
      <c r="C6" s="686"/>
      <c r="D6" s="686"/>
      <c r="E6" s="686"/>
      <c r="F6" s="686"/>
      <c r="G6" s="686"/>
      <c r="H6" s="686"/>
    </row>
    <row r="7" spans="1:8" ht="15" customHeight="1">
      <c r="A7" s="1154" t="s">
        <v>500</v>
      </c>
      <c r="B7" s="1156" t="s">
        <v>501</v>
      </c>
      <c r="C7" s="1157"/>
      <c r="D7" s="687"/>
      <c r="E7" s="686"/>
      <c r="F7" s="686"/>
      <c r="G7" s="687"/>
      <c r="H7" s="686"/>
    </row>
    <row r="8" spans="1:8" ht="15" customHeight="1" thickBot="1">
      <c r="A8" s="1155"/>
      <c r="B8" s="688" t="s">
        <v>502</v>
      </c>
      <c r="C8" s="689" t="s">
        <v>503</v>
      </c>
      <c r="D8" s="687"/>
      <c r="E8" s="686"/>
      <c r="F8" s="686"/>
      <c r="G8" s="687"/>
      <c r="H8" s="686"/>
    </row>
    <row r="9" spans="1:8" ht="22.5" customHeight="1">
      <c r="A9" s="1158" t="s">
        <v>504</v>
      </c>
      <c r="B9" s="690" t="s">
        <v>513</v>
      </c>
      <c r="C9" s="691">
        <f>SUMIF('別紙様式2-2 個表_処遇'!$L$12:$L$111,筑紫野市様式!$B$9,'別紙様式2-2 個表_処遇'!$AH$12:$AH$111)</f>
        <v>3612384</v>
      </c>
      <c r="D9" s="692"/>
      <c r="E9" s="686"/>
      <c r="F9" s="686"/>
      <c r="G9" s="692"/>
      <c r="H9" s="686"/>
    </row>
    <row r="10" spans="1:8" ht="22.5" customHeight="1" thickBot="1">
      <c r="A10" s="1158"/>
      <c r="B10" s="693" t="s">
        <v>50</v>
      </c>
      <c r="C10" s="694">
        <f>C11-C9</f>
        <v>47398968</v>
      </c>
      <c r="D10" s="692"/>
      <c r="E10" s="686"/>
      <c r="F10" s="686"/>
      <c r="G10" s="692"/>
      <c r="H10" s="686"/>
    </row>
    <row r="11" spans="1:8" ht="15" customHeight="1" thickTop="1" thickBot="1">
      <c r="A11" s="1159"/>
      <c r="B11" s="695" t="s">
        <v>505</v>
      </c>
      <c r="C11" s="696">
        <f>'別紙様式2-2 個表_処遇'!O5</f>
        <v>51011352</v>
      </c>
      <c r="D11" s="692" t="s">
        <v>506</v>
      </c>
      <c r="E11" s="686"/>
      <c r="F11" s="686"/>
      <c r="G11" s="692"/>
      <c r="H11" s="686"/>
    </row>
    <row r="12" spans="1:8" ht="22.5" customHeight="1">
      <c r="A12" s="1160" t="s">
        <v>393</v>
      </c>
      <c r="B12" s="690" t="s">
        <v>513</v>
      </c>
      <c r="C12" s="691">
        <f>SUMIF('別紙様式2-3 個表_特定'!$L$12:$L$111,筑紫野市様式!$B$12,'別紙様式2-3 個表_特定'!$AI$12:$AI$111)</f>
        <v>610200</v>
      </c>
      <c r="D12" s="692"/>
      <c r="E12" s="686"/>
      <c r="F12" s="686"/>
      <c r="G12" s="692"/>
      <c r="H12" s="686"/>
    </row>
    <row r="13" spans="1:8" ht="22.5" customHeight="1" thickBot="1">
      <c r="A13" s="1161"/>
      <c r="B13" s="697" t="s">
        <v>50</v>
      </c>
      <c r="C13" s="698">
        <f>C14-C12</f>
        <v>17244084</v>
      </c>
      <c r="D13" s="686"/>
      <c r="E13" s="686"/>
      <c r="F13" s="686"/>
      <c r="G13" s="686"/>
      <c r="H13" s="686"/>
    </row>
    <row r="14" spans="1:8" ht="15" customHeight="1" thickTop="1" thickBot="1">
      <c r="A14" s="1162"/>
      <c r="B14" s="699" t="s">
        <v>505</v>
      </c>
      <c r="C14" s="696">
        <f>'別紙様式2-3 個表_特定'!O5</f>
        <v>17854284</v>
      </c>
      <c r="D14" s="686" t="s">
        <v>507</v>
      </c>
      <c r="E14" s="686"/>
      <c r="F14" s="686"/>
      <c r="G14" s="686"/>
      <c r="H14" s="686"/>
    </row>
    <row r="15" spans="1:8">
      <c r="A15" s="685"/>
      <c r="B15" s="686"/>
      <c r="C15" s="686"/>
      <c r="D15" s="686"/>
      <c r="E15" s="686"/>
      <c r="F15" s="686"/>
      <c r="G15" s="686"/>
      <c r="H15" s="686"/>
    </row>
    <row r="16" spans="1:8">
      <c r="A16" s="685"/>
      <c r="B16" s="686"/>
      <c r="C16" s="686"/>
      <c r="D16" s="686"/>
      <c r="E16" s="686"/>
      <c r="F16" s="686"/>
      <c r="G16" s="686"/>
      <c r="H16" s="686"/>
    </row>
    <row r="17" spans="1:8">
      <c r="A17" s="685"/>
      <c r="B17" s="686"/>
      <c r="C17" s="686"/>
      <c r="D17" s="686"/>
      <c r="E17" s="686"/>
      <c r="F17" s="686"/>
      <c r="G17" s="686"/>
      <c r="H17" s="686"/>
    </row>
    <row r="18" spans="1:8" ht="14.25" thickBot="1">
      <c r="A18" s="686" t="s">
        <v>508</v>
      </c>
    </row>
    <row r="19" spans="1:8" ht="15" customHeight="1" thickBot="1">
      <c r="A19" s="700" t="s">
        <v>500</v>
      </c>
      <c r="B19" s="1163" t="s">
        <v>509</v>
      </c>
      <c r="C19" s="1164"/>
      <c r="D19" s="1164"/>
      <c r="E19" s="1164"/>
      <c r="F19" s="1164"/>
      <c r="G19" s="1164"/>
      <c r="H19" s="1165"/>
    </row>
    <row r="20" spans="1:8" ht="15" customHeight="1">
      <c r="A20" s="1150" t="s">
        <v>504</v>
      </c>
      <c r="B20" s="701" t="s">
        <v>502</v>
      </c>
      <c r="C20" s="701" t="s">
        <v>510</v>
      </c>
      <c r="D20" s="701" t="s">
        <v>94</v>
      </c>
      <c r="E20" s="701" t="s">
        <v>95</v>
      </c>
      <c r="F20" s="701" t="s">
        <v>96</v>
      </c>
      <c r="G20" s="701" t="s">
        <v>97</v>
      </c>
      <c r="H20" s="702" t="s">
        <v>98</v>
      </c>
    </row>
    <row r="21" spans="1:8" ht="22.5" customHeight="1">
      <c r="A21" s="1150"/>
      <c r="B21" s="690" t="s">
        <v>513</v>
      </c>
      <c r="C21" s="704">
        <f>SUM(D21:H21)</f>
        <v>1</v>
      </c>
      <c r="D21" s="704">
        <f>COUNTIFS('別紙様式2-2 個表_処遇'!$T$12:$T$111,筑紫野市様式!$D$20,'別紙様式2-2 個表_処遇'!$L$12:$L$111,筑紫野市様式!$B$21)</f>
        <v>0</v>
      </c>
      <c r="E21" s="704">
        <f>COUNTIFS('別紙様式2-2 個表_処遇'!$T$12:$T$111,筑紫野市様式!$E$20,'別紙様式2-2 個表_処遇'!$L$12:$L$111,筑紫野市様式!$B$21)</f>
        <v>1</v>
      </c>
      <c r="F21" s="704">
        <f>COUNTIFS('別紙様式2-2 個表_処遇'!$T$12:$T$111,筑紫野市様式!$F$20,'別紙様式2-2 個表_処遇'!$L$12:$L$111,筑紫野市様式!$B$21)</f>
        <v>0</v>
      </c>
      <c r="G21" s="704">
        <f>COUNTIFS('別紙様式2-2 個表_処遇'!$T$12:$T$111,筑紫野市様式!$G$20,'別紙様式2-2 個表_処遇'!$L$12:$L$111,筑紫野市様式!$B$21)</f>
        <v>0</v>
      </c>
      <c r="H21" s="705">
        <f>COUNTIFS('別紙様式2-2 個表_処遇'!$T$12:$T$111,筑紫野市様式!$H$20,'別紙様式2-2 個表_処遇'!$L$12:$L$111,筑紫野市様式!$B$21)</f>
        <v>0</v>
      </c>
    </row>
    <row r="22" spans="1:8" ht="22.5" customHeight="1">
      <c r="A22" s="1150"/>
      <c r="B22" s="703" t="s">
        <v>50</v>
      </c>
      <c r="C22" s="704">
        <f>SUM(D22:H22)</f>
        <v>6</v>
      </c>
      <c r="D22" s="704">
        <f>D23-D21</f>
        <v>5</v>
      </c>
      <c r="E22" s="704">
        <f t="shared" ref="E22:G22" si="0">E23-E21</f>
        <v>1</v>
      </c>
      <c r="F22" s="704">
        <f t="shared" si="0"/>
        <v>0</v>
      </c>
      <c r="G22" s="704">
        <f t="shared" si="0"/>
        <v>0</v>
      </c>
      <c r="H22" s="705">
        <f>H23-H21</f>
        <v>0</v>
      </c>
    </row>
    <row r="23" spans="1:8" ht="15" customHeight="1" thickBot="1">
      <c r="A23" s="1151"/>
      <c r="B23" s="706" t="s">
        <v>505</v>
      </c>
      <c r="C23" s="707">
        <f>SUM(D23:H23)</f>
        <v>7</v>
      </c>
      <c r="D23" s="707">
        <f>COUNTIF('別紙様式2-2 個表_処遇'!$T$12:$T$111,D20)</f>
        <v>5</v>
      </c>
      <c r="E23" s="707">
        <f>COUNTIF('別紙様式2-2 個表_処遇'!$T$12:$T$111,E20)</f>
        <v>2</v>
      </c>
      <c r="F23" s="707">
        <f>COUNTIF('別紙様式2-2 個表_処遇'!$T$12:$T$111,F20)</f>
        <v>0</v>
      </c>
      <c r="G23" s="707">
        <f>COUNTIF('別紙様式2-2 個表_処遇'!$T$12:$T$111,G20)</f>
        <v>0</v>
      </c>
      <c r="H23" s="708">
        <f>COUNTIF('別紙様式2-2 個表_処遇'!$T$12:$T$111,H20)</f>
        <v>0</v>
      </c>
    </row>
    <row r="24" spans="1:8" ht="15" customHeight="1">
      <c r="A24" s="1152" t="s">
        <v>393</v>
      </c>
      <c r="B24" s="709" t="s">
        <v>502</v>
      </c>
      <c r="C24" s="709" t="s">
        <v>510</v>
      </c>
      <c r="D24" s="709" t="s">
        <v>38</v>
      </c>
      <c r="E24" s="710" t="s">
        <v>39</v>
      </c>
      <c r="F24" s="711"/>
      <c r="G24" s="711"/>
      <c r="H24" s="711"/>
    </row>
    <row r="25" spans="1:8" ht="22.5" customHeight="1">
      <c r="A25" s="1150"/>
      <c r="B25" s="690" t="s">
        <v>513</v>
      </c>
      <c r="C25" s="712">
        <f>SUM(D25:E25)</f>
        <v>1</v>
      </c>
      <c r="D25" s="712">
        <f>COUNTIFS('別紙様式2-3 個表_特定'!$T$12:$T$111,筑紫野市様式!$D$24,'別紙様式2-3 個表_特定'!$L$12:$L$111,筑紫野市様式!$B$25)</f>
        <v>1</v>
      </c>
      <c r="E25" s="713">
        <f>COUNTIFS('別紙様式2-3 個表_特定'!$T$12:$T$111,筑紫野市様式!$E$24,'別紙様式2-3 個表_特定'!$L$12:$L$111,筑紫野市様式!$B$25)</f>
        <v>0</v>
      </c>
      <c r="F25" s="714"/>
      <c r="G25" s="714"/>
      <c r="H25" s="714"/>
    </row>
    <row r="26" spans="1:8" ht="22.5" customHeight="1">
      <c r="A26" s="1150"/>
      <c r="B26" s="703" t="s">
        <v>50</v>
      </c>
      <c r="C26" s="712">
        <f t="shared" ref="C26" si="1">SUM(D26:E26)</f>
        <v>6</v>
      </c>
      <c r="D26" s="712">
        <f>D27-D25</f>
        <v>5</v>
      </c>
      <c r="E26" s="713">
        <f>E27-E25</f>
        <v>1</v>
      </c>
      <c r="F26" s="714"/>
      <c r="G26" s="714"/>
      <c r="H26" s="714"/>
    </row>
    <row r="27" spans="1:8" ht="15" customHeight="1" thickBot="1">
      <c r="A27" s="1151"/>
      <c r="B27" s="706" t="s">
        <v>505</v>
      </c>
      <c r="C27" s="715">
        <f>SUM(D27:E27)</f>
        <v>7</v>
      </c>
      <c r="D27" s="715">
        <f>COUNTIF('別紙様式2-3 個表_特定'!$T$12:$T$111,筑紫野市様式!D24)</f>
        <v>6</v>
      </c>
      <c r="E27" s="716">
        <f>COUNTIF('別紙様式2-3 個表_特定'!$T$12:$T$111,筑紫野市様式!E24)</f>
        <v>1</v>
      </c>
      <c r="F27" s="714"/>
      <c r="G27" s="714"/>
      <c r="H27" s="714"/>
    </row>
  </sheetData>
  <mergeCells count="8">
    <mergeCell ref="A20:A23"/>
    <mergeCell ref="A24:A27"/>
    <mergeCell ref="A3:H3"/>
    <mergeCell ref="A7:A8"/>
    <mergeCell ref="B7:C7"/>
    <mergeCell ref="A9:A11"/>
    <mergeCell ref="A12:A14"/>
    <mergeCell ref="B19:H19"/>
  </mergeCells>
  <phoneticPr fontId="8"/>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0" customWidth="1"/>
    <col min="10" max="10" width="26.875" style="80" customWidth="1"/>
    <col min="11" max="11" width="29.5" style="80" bestFit="1" customWidth="1"/>
    <col min="12" max="12" width="25.5" style="80"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84" t="s">
        <v>30</v>
      </c>
      <c r="B2" s="1174"/>
      <c r="C2" s="1181" t="s">
        <v>104</v>
      </c>
      <c r="D2" s="1182"/>
      <c r="E2" s="1182"/>
      <c r="F2" s="1182"/>
      <c r="G2" s="1183"/>
      <c r="H2" s="1170" t="s">
        <v>393</v>
      </c>
      <c r="I2" s="1171"/>
      <c r="J2" s="1171"/>
      <c r="K2" s="1171"/>
      <c r="L2" s="1172"/>
    </row>
    <row r="3" spans="1:13" ht="39" customHeight="1">
      <c r="A3" s="1185"/>
      <c r="B3" s="1186"/>
      <c r="C3" s="1188" t="s">
        <v>106</v>
      </c>
      <c r="D3" s="1190"/>
      <c r="E3" s="1190"/>
      <c r="F3" s="1190"/>
      <c r="G3" s="1189"/>
      <c r="H3" s="1188" t="s">
        <v>99</v>
      </c>
      <c r="I3" s="1189"/>
      <c r="J3" s="1173" t="s">
        <v>290</v>
      </c>
      <c r="K3" s="1174"/>
      <c r="L3" s="1175"/>
    </row>
    <row r="4" spans="1:13" ht="18" customHeight="1">
      <c r="A4" s="1187"/>
      <c r="B4" s="1177"/>
      <c r="C4" s="19" t="s">
        <v>94</v>
      </c>
      <c r="D4" s="20" t="s">
        <v>95</v>
      </c>
      <c r="E4" s="20" t="s">
        <v>96</v>
      </c>
      <c r="F4" s="20" t="s">
        <v>97</v>
      </c>
      <c r="G4" s="21" t="s">
        <v>98</v>
      </c>
      <c r="H4" s="62" t="s">
        <v>38</v>
      </c>
      <c r="I4" s="61" t="s">
        <v>39</v>
      </c>
      <c r="J4" s="1176"/>
      <c r="K4" s="1177"/>
      <c r="L4" s="1178"/>
    </row>
    <row r="5" spans="1:13" ht="18" customHeight="1">
      <c r="A5" s="1179" t="s">
        <v>33</v>
      </c>
      <c r="B5" s="1180"/>
      <c r="C5" s="17">
        <v>0.13700000000000001</v>
      </c>
      <c r="D5" s="11">
        <v>0.1</v>
      </c>
      <c r="E5" s="15">
        <v>5.5E-2</v>
      </c>
      <c r="F5" s="6">
        <f>E5*0.9</f>
        <v>4.9500000000000002E-2</v>
      </c>
      <c r="G5" s="7">
        <f>E5*0.8</f>
        <v>4.4000000000000004E-2</v>
      </c>
      <c r="H5" s="17">
        <v>6.3E-2</v>
      </c>
      <c r="I5" s="12">
        <v>4.2000000000000003E-2</v>
      </c>
      <c r="J5" s="15" t="s">
        <v>291</v>
      </c>
      <c r="K5" s="81" t="s">
        <v>292</v>
      </c>
      <c r="L5" s="12" t="s">
        <v>274</v>
      </c>
      <c r="M5" s="1" t="s">
        <v>298</v>
      </c>
    </row>
    <row r="6" spans="1:13" ht="18" customHeight="1">
      <c r="A6" s="1179" t="s">
        <v>21</v>
      </c>
      <c r="B6" s="1180"/>
      <c r="C6" s="17">
        <v>0.13700000000000001</v>
      </c>
      <c r="D6" s="11">
        <v>0.1</v>
      </c>
      <c r="E6" s="15">
        <v>5.5E-2</v>
      </c>
      <c r="F6" s="6">
        <f t="shared" ref="F6:F25" si="0">E6*0.9</f>
        <v>4.9500000000000002E-2</v>
      </c>
      <c r="G6" s="7">
        <f t="shared" ref="G6:G25" si="1">E6*0.8</f>
        <v>4.4000000000000004E-2</v>
      </c>
      <c r="H6" s="17">
        <v>6.3E-2</v>
      </c>
      <c r="I6" s="12">
        <v>4.2000000000000003E-2</v>
      </c>
      <c r="J6" s="15" t="s">
        <v>469</v>
      </c>
      <c r="K6" s="81" t="s">
        <v>478</v>
      </c>
      <c r="L6" s="12" t="s">
        <v>293</v>
      </c>
      <c r="M6" s="4" t="s">
        <v>298</v>
      </c>
    </row>
    <row r="7" spans="1:13" ht="18" customHeight="1">
      <c r="A7" s="1179" t="s">
        <v>395</v>
      </c>
      <c r="B7" s="1180"/>
      <c r="C7" s="17">
        <v>0.13700000000000001</v>
      </c>
      <c r="D7" s="11">
        <v>0.1</v>
      </c>
      <c r="E7" s="15">
        <v>5.5E-2</v>
      </c>
      <c r="F7" s="6">
        <f t="shared" si="0"/>
        <v>4.9500000000000002E-2</v>
      </c>
      <c r="G7" s="7">
        <f t="shared" si="1"/>
        <v>4.4000000000000004E-2</v>
      </c>
      <c r="H7" s="17">
        <v>6.3E-2</v>
      </c>
      <c r="I7" s="12">
        <v>4.2000000000000003E-2</v>
      </c>
      <c r="J7" s="15" t="s">
        <v>469</v>
      </c>
      <c r="K7" s="81" t="s">
        <v>475</v>
      </c>
      <c r="L7" s="12" t="s">
        <v>293</v>
      </c>
      <c r="M7" s="4" t="s">
        <v>298</v>
      </c>
    </row>
    <row r="8" spans="1:13" ht="18" customHeight="1">
      <c r="A8" s="1179" t="s">
        <v>381</v>
      </c>
      <c r="B8" s="1180"/>
      <c r="C8" s="17">
        <v>5.8000000000000003E-2</v>
      </c>
      <c r="D8" s="11">
        <v>4.2000000000000003E-2</v>
      </c>
      <c r="E8" s="15">
        <v>2.3E-2</v>
      </c>
      <c r="F8" s="6">
        <f t="shared" si="0"/>
        <v>2.07E-2</v>
      </c>
      <c r="G8" s="7">
        <f t="shared" si="1"/>
        <v>1.84E-2</v>
      </c>
      <c r="H8" s="17">
        <v>2.1000000000000001E-2</v>
      </c>
      <c r="I8" s="12">
        <v>1.4999999999999999E-2</v>
      </c>
      <c r="J8" s="15" t="s">
        <v>469</v>
      </c>
      <c r="K8" s="81" t="s">
        <v>475</v>
      </c>
      <c r="L8" s="12" t="s">
        <v>293</v>
      </c>
      <c r="M8" s="4" t="s">
        <v>298</v>
      </c>
    </row>
    <row r="9" spans="1:13" ht="18" customHeight="1">
      <c r="A9" s="1179" t="s">
        <v>34</v>
      </c>
      <c r="B9" s="1180"/>
      <c r="C9" s="17">
        <v>5.8999999999999997E-2</v>
      </c>
      <c r="D9" s="11">
        <v>4.2999999999999997E-2</v>
      </c>
      <c r="E9" s="15">
        <v>2.3E-2</v>
      </c>
      <c r="F9" s="6">
        <f t="shared" si="0"/>
        <v>2.07E-2</v>
      </c>
      <c r="G9" s="7">
        <f t="shared" si="1"/>
        <v>1.84E-2</v>
      </c>
      <c r="H9" s="17">
        <v>1.2E-2</v>
      </c>
      <c r="I9" s="12">
        <v>0.01</v>
      </c>
      <c r="J9" s="15" t="s">
        <v>469</v>
      </c>
      <c r="K9" s="81" t="s">
        <v>475</v>
      </c>
      <c r="L9" s="12" t="s">
        <v>293</v>
      </c>
      <c r="M9" s="4" t="s">
        <v>298</v>
      </c>
    </row>
    <row r="10" spans="1:13" ht="18" customHeight="1">
      <c r="A10" s="1179" t="s">
        <v>22</v>
      </c>
      <c r="B10" s="1180"/>
      <c r="C10" s="17">
        <v>5.8999999999999997E-2</v>
      </c>
      <c r="D10" s="11">
        <v>4.2999999999999997E-2</v>
      </c>
      <c r="E10" s="15">
        <v>2.3E-2</v>
      </c>
      <c r="F10" s="6">
        <f t="shared" si="0"/>
        <v>2.07E-2</v>
      </c>
      <c r="G10" s="7">
        <f t="shared" si="1"/>
        <v>1.84E-2</v>
      </c>
      <c r="H10" s="17">
        <v>1.2E-2</v>
      </c>
      <c r="I10" s="12">
        <v>0.01</v>
      </c>
      <c r="J10" s="15" t="s">
        <v>469</v>
      </c>
      <c r="K10" s="81" t="s">
        <v>477</v>
      </c>
      <c r="L10" s="12" t="s">
        <v>471</v>
      </c>
      <c r="M10" s="4" t="s">
        <v>298</v>
      </c>
    </row>
    <row r="11" spans="1:13" ht="18" customHeight="1">
      <c r="A11" s="1179" t="s">
        <v>382</v>
      </c>
      <c r="B11" s="1180"/>
      <c r="C11" s="17">
        <v>4.7E-2</v>
      </c>
      <c r="D11" s="11">
        <v>3.4000000000000002E-2</v>
      </c>
      <c r="E11" s="15">
        <v>1.9E-2</v>
      </c>
      <c r="F11" s="6">
        <f t="shared" si="0"/>
        <v>1.7100000000000001E-2</v>
      </c>
      <c r="G11" s="7">
        <f t="shared" si="1"/>
        <v>1.52E-2</v>
      </c>
      <c r="H11" s="17">
        <v>0.02</v>
      </c>
      <c r="I11" s="12">
        <v>1.7000000000000001E-2</v>
      </c>
      <c r="J11" s="15" t="s">
        <v>469</v>
      </c>
      <c r="K11" s="81" t="s">
        <v>475</v>
      </c>
      <c r="L11" s="12" t="s">
        <v>293</v>
      </c>
      <c r="M11" s="4" t="s">
        <v>298</v>
      </c>
    </row>
    <row r="12" spans="1:13" ht="18" customHeight="1">
      <c r="A12" s="1179" t="s">
        <v>383</v>
      </c>
      <c r="B12" s="1180"/>
      <c r="C12" s="17">
        <v>8.2000000000000003E-2</v>
      </c>
      <c r="D12" s="11">
        <v>0.06</v>
      </c>
      <c r="E12" s="15">
        <v>3.3000000000000002E-2</v>
      </c>
      <c r="F12" s="6">
        <f t="shared" si="0"/>
        <v>2.9700000000000001E-2</v>
      </c>
      <c r="G12" s="7">
        <f t="shared" si="1"/>
        <v>2.6400000000000003E-2</v>
      </c>
      <c r="H12" s="17">
        <v>1.7999999999999999E-2</v>
      </c>
      <c r="I12" s="12">
        <v>1.2E-2</v>
      </c>
      <c r="J12" s="15" t="s">
        <v>469</v>
      </c>
      <c r="K12" s="81" t="s">
        <v>475</v>
      </c>
      <c r="L12" s="12" t="s">
        <v>474</v>
      </c>
      <c r="M12" s="4" t="s">
        <v>298</v>
      </c>
    </row>
    <row r="13" spans="1:13" ht="18" customHeight="1">
      <c r="A13" s="1179" t="s">
        <v>23</v>
      </c>
      <c r="B13" s="1180"/>
      <c r="C13" s="17">
        <v>8.2000000000000003E-2</v>
      </c>
      <c r="D13" s="11">
        <v>0.06</v>
      </c>
      <c r="E13" s="15">
        <v>3.3000000000000002E-2</v>
      </c>
      <c r="F13" s="6">
        <f t="shared" si="0"/>
        <v>2.9700000000000001E-2</v>
      </c>
      <c r="G13" s="7">
        <f t="shared" si="1"/>
        <v>2.6400000000000003E-2</v>
      </c>
      <c r="H13" s="17">
        <v>1.7999999999999999E-2</v>
      </c>
      <c r="I13" s="12">
        <v>1.2E-2</v>
      </c>
      <c r="J13" s="15" t="s">
        <v>469</v>
      </c>
      <c r="K13" s="81" t="s">
        <v>475</v>
      </c>
      <c r="L13" s="12" t="s">
        <v>474</v>
      </c>
      <c r="M13" s="4" t="s">
        <v>298</v>
      </c>
    </row>
    <row r="14" spans="1:13" ht="18" customHeight="1">
      <c r="A14" s="1179" t="s">
        <v>384</v>
      </c>
      <c r="B14" s="1180"/>
      <c r="C14" s="17">
        <v>0.104</v>
      </c>
      <c r="D14" s="11">
        <v>7.5999999999999998E-2</v>
      </c>
      <c r="E14" s="15">
        <v>4.2000000000000003E-2</v>
      </c>
      <c r="F14" s="6">
        <f t="shared" si="0"/>
        <v>3.78E-2</v>
      </c>
      <c r="G14" s="7">
        <f t="shared" si="1"/>
        <v>3.3600000000000005E-2</v>
      </c>
      <c r="H14" s="17">
        <v>3.1E-2</v>
      </c>
      <c r="I14" s="12">
        <v>2.4E-2</v>
      </c>
      <c r="J14" s="15" t="s">
        <v>469</v>
      </c>
      <c r="K14" s="81" t="s">
        <v>475</v>
      </c>
      <c r="L14" s="12" t="s">
        <v>293</v>
      </c>
      <c r="M14" s="4" t="s">
        <v>298</v>
      </c>
    </row>
    <row r="15" spans="1:13" ht="18" customHeight="1">
      <c r="A15" s="1179" t="s">
        <v>386</v>
      </c>
      <c r="B15" s="1180"/>
      <c r="C15" s="17">
        <v>0.10199999999999999</v>
      </c>
      <c r="D15" s="11">
        <v>7.3999999999999996E-2</v>
      </c>
      <c r="E15" s="15">
        <v>4.1000000000000002E-2</v>
      </c>
      <c r="F15" s="6">
        <f t="shared" si="0"/>
        <v>3.6900000000000002E-2</v>
      </c>
      <c r="G15" s="7">
        <f t="shared" si="1"/>
        <v>3.2800000000000003E-2</v>
      </c>
      <c r="H15" s="17">
        <v>1.4999999999999999E-2</v>
      </c>
      <c r="I15" s="12">
        <v>1.2E-2</v>
      </c>
      <c r="J15" s="15" t="s">
        <v>469</v>
      </c>
      <c r="K15" s="81" t="s">
        <v>475</v>
      </c>
      <c r="L15" s="12" t="s">
        <v>293</v>
      </c>
      <c r="M15" s="4" t="s">
        <v>298</v>
      </c>
    </row>
    <row r="16" spans="1:13" ht="18" customHeight="1">
      <c r="A16" s="1179" t="s">
        <v>25</v>
      </c>
      <c r="B16" s="1180"/>
      <c r="C16" s="17">
        <v>0.10199999999999999</v>
      </c>
      <c r="D16" s="11">
        <v>7.3999999999999996E-2</v>
      </c>
      <c r="E16" s="15">
        <v>4.1000000000000002E-2</v>
      </c>
      <c r="F16" s="6">
        <f t="shared" si="0"/>
        <v>3.6900000000000002E-2</v>
      </c>
      <c r="G16" s="7">
        <f t="shared" si="1"/>
        <v>3.2800000000000003E-2</v>
      </c>
      <c r="H16" s="17">
        <v>1.4999999999999999E-2</v>
      </c>
      <c r="I16" s="12">
        <v>1.2E-2</v>
      </c>
      <c r="J16" s="15" t="s">
        <v>469</v>
      </c>
      <c r="K16" s="81" t="s">
        <v>475</v>
      </c>
      <c r="L16" s="12" t="s">
        <v>293</v>
      </c>
      <c r="M16" s="4" t="s">
        <v>298</v>
      </c>
    </row>
    <row r="17" spans="1:13" ht="18" customHeight="1">
      <c r="A17" s="1179" t="s">
        <v>387</v>
      </c>
      <c r="B17" s="1180"/>
      <c r="C17" s="17">
        <v>0.111</v>
      </c>
      <c r="D17" s="11">
        <v>8.1000000000000003E-2</v>
      </c>
      <c r="E17" s="15">
        <v>4.4999999999999998E-2</v>
      </c>
      <c r="F17" s="6">
        <f t="shared" si="0"/>
        <v>4.0500000000000001E-2</v>
      </c>
      <c r="G17" s="7">
        <f t="shared" si="1"/>
        <v>3.5999999999999997E-2</v>
      </c>
      <c r="H17" s="17">
        <v>3.1E-2</v>
      </c>
      <c r="I17" s="12">
        <v>2.3E-2</v>
      </c>
      <c r="J17" s="15" t="s">
        <v>469</v>
      </c>
      <c r="K17" s="81" t="s">
        <v>475</v>
      </c>
      <c r="L17" s="12" t="s">
        <v>293</v>
      </c>
      <c r="M17" s="4" t="s">
        <v>298</v>
      </c>
    </row>
    <row r="18" spans="1:13" ht="18" customHeight="1">
      <c r="A18" s="1179" t="s">
        <v>26</v>
      </c>
      <c r="B18" s="1180"/>
      <c r="C18" s="17">
        <v>8.3000000000000004E-2</v>
      </c>
      <c r="D18" s="11">
        <v>0.06</v>
      </c>
      <c r="E18" s="15">
        <v>3.3000000000000002E-2</v>
      </c>
      <c r="F18" s="6">
        <f t="shared" si="0"/>
        <v>2.9700000000000001E-2</v>
      </c>
      <c r="G18" s="7">
        <f t="shared" si="1"/>
        <v>2.6400000000000003E-2</v>
      </c>
      <c r="H18" s="17">
        <v>2.7E-2</v>
      </c>
      <c r="I18" s="12">
        <v>2.3E-2</v>
      </c>
      <c r="J18" s="15" t="s">
        <v>469</v>
      </c>
      <c r="K18" s="81" t="s">
        <v>476</v>
      </c>
      <c r="L18" s="12" t="s">
        <v>472</v>
      </c>
      <c r="M18" s="4" t="s">
        <v>298</v>
      </c>
    </row>
    <row r="19" spans="1:13" ht="18" customHeight="1">
      <c r="A19" s="1179" t="s">
        <v>24</v>
      </c>
      <c r="B19" s="1180"/>
      <c r="C19" s="17">
        <v>8.3000000000000004E-2</v>
      </c>
      <c r="D19" s="11">
        <v>0.06</v>
      </c>
      <c r="E19" s="15">
        <v>3.3000000000000002E-2</v>
      </c>
      <c r="F19" s="6">
        <f t="shared" si="0"/>
        <v>2.9700000000000001E-2</v>
      </c>
      <c r="G19" s="7">
        <f t="shared" si="1"/>
        <v>2.6400000000000003E-2</v>
      </c>
      <c r="H19" s="17">
        <v>2.7E-2</v>
      </c>
      <c r="I19" s="12">
        <v>2.3E-2</v>
      </c>
      <c r="J19" s="15" t="s">
        <v>469</v>
      </c>
      <c r="K19" s="81" t="s">
        <v>476</v>
      </c>
      <c r="L19" s="12" t="s">
        <v>473</v>
      </c>
      <c r="M19" s="4" t="s">
        <v>298</v>
      </c>
    </row>
    <row r="20" spans="1:13" ht="18" customHeight="1">
      <c r="A20" s="1179" t="s">
        <v>391</v>
      </c>
      <c r="B20" s="1180"/>
      <c r="C20" s="17">
        <v>8.3000000000000004E-2</v>
      </c>
      <c r="D20" s="11">
        <v>0.06</v>
      </c>
      <c r="E20" s="15">
        <v>3.3000000000000002E-2</v>
      </c>
      <c r="F20" s="6">
        <f t="shared" si="0"/>
        <v>2.9700000000000001E-2</v>
      </c>
      <c r="G20" s="7">
        <f t="shared" si="1"/>
        <v>2.6400000000000003E-2</v>
      </c>
      <c r="H20" s="17">
        <v>2.7E-2</v>
      </c>
      <c r="I20" s="12">
        <v>2.3E-2</v>
      </c>
      <c r="J20" s="15" t="s">
        <v>469</v>
      </c>
      <c r="K20" s="81" t="s">
        <v>475</v>
      </c>
      <c r="L20" s="12" t="s">
        <v>468</v>
      </c>
      <c r="M20" s="4" t="s">
        <v>298</v>
      </c>
    </row>
    <row r="21" spans="1:13" ht="18" customHeight="1">
      <c r="A21" s="1179" t="s">
        <v>27</v>
      </c>
      <c r="B21" s="1180"/>
      <c r="C21" s="17">
        <v>3.9E-2</v>
      </c>
      <c r="D21" s="11">
        <v>2.9000000000000001E-2</v>
      </c>
      <c r="E21" s="15">
        <v>1.6E-2</v>
      </c>
      <c r="F21" s="6">
        <f t="shared" si="0"/>
        <v>1.4400000000000001E-2</v>
      </c>
      <c r="G21" s="7">
        <f t="shared" si="1"/>
        <v>1.2800000000000001E-2</v>
      </c>
      <c r="H21" s="17">
        <v>2.1000000000000001E-2</v>
      </c>
      <c r="I21" s="12">
        <v>1.7000000000000001E-2</v>
      </c>
      <c r="J21" s="15" t="s">
        <v>469</v>
      </c>
      <c r="K21" s="81" t="s">
        <v>475</v>
      </c>
      <c r="L21" s="12" t="s">
        <v>293</v>
      </c>
      <c r="M21" s="4" t="s">
        <v>298</v>
      </c>
    </row>
    <row r="22" spans="1:13" ht="18" customHeight="1">
      <c r="A22" s="1179" t="s">
        <v>390</v>
      </c>
      <c r="B22" s="1180"/>
      <c r="C22" s="17">
        <v>3.9E-2</v>
      </c>
      <c r="D22" s="11">
        <v>2.9000000000000001E-2</v>
      </c>
      <c r="E22" s="15">
        <v>1.6E-2</v>
      </c>
      <c r="F22" s="6">
        <f t="shared" si="0"/>
        <v>1.4400000000000001E-2</v>
      </c>
      <c r="G22" s="7">
        <f t="shared" si="1"/>
        <v>1.2800000000000001E-2</v>
      </c>
      <c r="H22" s="17">
        <v>2.1000000000000001E-2</v>
      </c>
      <c r="I22" s="12">
        <v>1.7000000000000001E-2</v>
      </c>
      <c r="J22" s="15" t="s">
        <v>469</v>
      </c>
      <c r="K22" s="81" t="s">
        <v>475</v>
      </c>
      <c r="L22" s="12" t="s">
        <v>468</v>
      </c>
      <c r="M22" s="4" t="s">
        <v>298</v>
      </c>
    </row>
    <row r="23" spans="1:13" ht="18" customHeight="1">
      <c r="A23" s="1179" t="s">
        <v>28</v>
      </c>
      <c r="B23" s="1180"/>
      <c r="C23" s="17">
        <v>2.5999999999999999E-2</v>
      </c>
      <c r="D23" s="11">
        <v>1.9E-2</v>
      </c>
      <c r="E23" s="15">
        <v>0.01</v>
      </c>
      <c r="F23" s="6">
        <f t="shared" si="0"/>
        <v>9.0000000000000011E-3</v>
      </c>
      <c r="G23" s="7">
        <f t="shared" si="1"/>
        <v>8.0000000000000002E-3</v>
      </c>
      <c r="H23" s="17">
        <v>1.4999999999999999E-2</v>
      </c>
      <c r="I23" s="12">
        <v>1.0999999999999999E-2</v>
      </c>
      <c r="J23" s="15" t="s">
        <v>469</v>
      </c>
      <c r="K23" s="81" t="s">
        <v>475</v>
      </c>
      <c r="L23" s="12" t="s">
        <v>293</v>
      </c>
      <c r="M23" s="4" t="s">
        <v>298</v>
      </c>
    </row>
    <row r="24" spans="1:13" ht="18" customHeight="1">
      <c r="A24" s="1179" t="s">
        <v>388</v>
      </c>
      <c r="B24" s="1180"/>
      <c r="C24" s="17">
        <v>2.5999999999999999E-2</v>
      </c>
      <c r="D24" s="11">
        <v>1.9E-2</v>
      </c>
      <c r="E24" s="15">
        <v>0.01</v>
      </c>
      <c r="F24" s="6">
        <f t="shared" si="0"/>
        <v>9.0000000000000011E-3</v>
      </c>
      <c r="G24" s="7">
        <f t="shared" si="1"/>
        <v>8.0000000000000002E-3</v>
      </c>
      <c r="H24" s="17">
        <v>1.4999999999999999E-2</v>
      </c>
      <c r="I24" s="12">
        <v>1.0999999999999999E-2</v>
      </c>
      <c r="J24" s="15" t="s">
        <v>469</v>
      </c>
      <c r="K24" s="81" t="s">
        <v>475</v>
      </c>
      <c r="L24" s="12" t="s">
        <v>468</v>
      </c>
      <c r="M24" s="4" t="s">
        <v>298</v>
      </c>
    </row>
    <row r="25" spans="1:13" ht="18" customHeight="1">
      <c r="A25" s="1179" t="s">
        <v>35</v>
      </c>
      <c r="B25" s="1180"/>
      <c r="C25" s="17">
        <v>2.5999999999999999E-2</v>
      </c>
      <c r="D25" s="11">
        <v>1.9E-2</v>
      </c>
      <c r="E25" s="15">
        <v>0.01</v>
      </c>
      <c r="F25" s="6">
        <f t="shared" si="0"/>
        <v>9.0000000000000011E-3</v>
      </c>
      <c r="G25" s="7">
        <f t="shared" si="1"/>
        <v>8.0000000000000002E-3</v>
      </c>
      <c r="H25" s="17">
        <v>1.4999999999999999E-2</v>
      </c>
      <c r="I25" s="12">
        <v>1.0999999999999999E-2</v>
      </c>
      <c r="J25" s="15" t="s">
        <v>469</v>
      </c>
      <c r="K25" s="81" t="s">
        <v>475</v>
      </c>
      <c r="L25" s="12" t="s">
        <v>293</v>
      </c>
      <c r="M25" s="4" t="s">
        <v>298</v>
      </c>
    </row>
    <row r="26" spans="1:13" s="4" customFormat="1" ht="18" customHeight="1" thickBot="1">
      <c r="A26" s="1166" t="s">
        <v>392</v>
      </c>
      <c r="B26" s="1167"/>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469</v>
      </c>
      <c r="K26" s="82" t="s">
        <v>475</v>
      </c>
      <c r="L26" s="14" t="s">
        <v>468</v>
      </c>
      <c r="M26" s="4" t="s">
        <v>298</v>
      </c>
    </row>
    <row r="27" spans="1:13" s="4" customFormat="1" ht="18" customHeight="1">
      <c r="A27" s="1168" t="s">
        <v>127</v>
      </c>
      <c r="B27" s="1169"/>
      <c r="C27" s="281">
        <v>0.13700000000000001</v>
      </c>
      <c r="D27" s="282">
        <v>0.1</v>
      </c>
      <c r="E27" s="283">
        <v>5.5E-2</v>
      </c>
      <c r="F27" s="284">
        <f>E27*0.9</f>
        <v>4.9500000000000002E-2</v>
      </c>
      <c r="G27" s="285">
        <f>E27*0.8</f>
        <v>4.4000000000000004E-2</v>
      </c>
      <c r="H27" s="281">
        <v>6.3E-2</v>
      </c>
      <c r="I27" s="286">
        <v>4.2000000000000003E-2</v>
      </c>
      <c r="J27" s="676" t="s">
        <v>465</v>
      </c>
      <c r="K27" s="677" t="s">
        <v>466</v>
      </c>
      <c r="L27" s="678" t="s">
        <v>467</v>
      </c>
      <c r="M27" s="4" t="s">
        <v>298</v>
      </c>
    </row>
    <row r="28" spans="1:13" ht="18" customHeight="1" thickBot="1">
      <c r="A28" s="1166" t="s">
        <v>128</v>
      </c>
      <c r="B28" s="1167"/>
      <c r="C28" s="18">
        <v>5.8999999999999997E-2</v>
      </c>
      <c r="D28" s="13">
        <v>4.2999999999999997E-2</v>
      </c>
      <c r="E28" s="16">
        <v>2.3E-2</v>
      </c>
      <c r="F28" s="8">
        <f t="shared" ref="F28" si="4">E28*0.9</f>
        <v>2.07E-2</v>
      </c>
      <c r="G28" s="9">
        <f t="shared" ref="G28" si="5">E28*0.8</f>
        <v>1.84E-2</v>
      </c>
      <c r="H28" s="18">
        <v>1.2E-2</v>
      </c>
      <c r="I28" s="14">
        <v>0.01</v>
      </c>
      <c r="J28" s="679" t="s">
        <v>470</v>
      </c>
      <c r="K28" s="680" t="s">
        <v>480</v>
      </c>
      <c r="L28" s="681" t="s">
        <v>479</v>
      </c>
      <c r="M28" s="4" t="s">
        <v>298</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筑紫野市様式</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2021-03-18T09:26:15Z</dcterms:created>
  <dcterms:modified xsi:type="dcterms:W3CDTF">2021-03-26T05:46:56Z</dcterms:modified>
</cp:coreProperties>
</file>